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xr:revisionPtr revIDLastSave="0" documentId="13_ncr:1_{EC0D61B8-F424-4E4A-A5A9-5E495C757C1C}" xr6:coauthVersionLast="47" xr6:coauthVersionMax="47" xr10:uidLastSave="{00000000-0000-0000-0000-000000000000}"/>
  <bookViews>
    <workbookView xWindow="2805" yWindow="2805" windowWidth="14400" windowHeight="10755" xr2:uid="{00000000-000D-0000-FFFF-FFFF00000000}"/>
  </bookViews>
  <sheets>
    <sheet name="Rekapitulace stavby" sheetId="1" r:id="rId1"/>
    <sheet name="01 - Trasa 1 - komunikace..." sheetId="2" r:id="rId2"/>
    <sheet name="02 - Trasa 2 - komunikace..." sheetId="3" r:id="rId3"/>
    <sheet name="03 - Trasa 3 - komunikace..." sheetId="4" r:id="rId4"/>
    <sheet name="04 - Trasa 4 - komunikace..." sheetId="5" r:id="rId5"/>
    <sheet name="05 - Sanace podloží" sheetId="6" r:id="rId6"/>
  </sheets>
  <definedNames>
    <definedName name="_xlnm._FilterDatabase" localSheetId="1" hidden="1">'01 - Trasa 1 - komunikace...'!$C$126:$K$267</definedName>
    <definedName name="_xlnm._FilterDatabase" localSheetId="2" hidden="1">'02 - Trasa 2 - komunikace...'!$C$126:$K$273</definedName>
    <definedName name="_xlnm._FilterDatabase" localSheetId="3" hidden="1">'03 - Trasa 3 - komunikace...'!$C$126:$K$258</definedName>
    <definedName name="_xlnm._FilterDatabase" localSheetId="4" hidden="1">'04 - Trasa 4 - komunikace...'!$C$126:$K$253</definedName>
    <definedName name="_xlnm._FilterDatabase" localSheetId="5" hidden="1">'05 - Sanace podloží'!$C$122:$K$151</definedName>
    <definedName name="_xlnm.Print_Titles" localSheetId="1">'01 - Trasa 1 - komunikace...'!$126:$126</definedName>
    <definedName name="_xlnm.Print_Titles" localSheetId="2">'02 - Trasa 2 - komunikace...'!$126:$126</definedName>
    <definedName name="_xlnm.Print_Titles" localSheetId="3">'03 - Trasa 3 - komunikace...'!$126:$126</definedName>
    <definedName name="_xlnm.Print_Titles" localSheetId="4">'04 - Trasa 4 - komunikace...'!$126:$126</definedName>
    <definedName name="_xlnm.Print_Titles" localSheetId="5">'05 - Sanace podloží'!$122:$122</definedName>
    <definedName name="_xlnm.Print_Titles" localSheetId="0">'Rekapitulace stavby'!$92:$92</definedName>
    <definedName name="_xlnm.Print_Area" localSheetId="1">'01 - Trasa 1 - komunikace...'!$C$4:$J$76,'01 - Trasa 1 - komunikace...'!$C$82:$J$108,'01 - Trasa 1 - komunikace...'!$C$114:$K$267</definedName>
    <definedName name="_xlnm.Print_Area" localSheetId="2">'02 - Trasa 2 - komunikace...'!$C$4:$J$76,'02 - Trasa 2 - komunikace...'!$C$82:$J$108,'02 - Trasa 2 - komunikace...'!$C$114:$K$273</definedName>
    <definedName name="_xlnm.Print_Area" localSheetId="3">'03 - Trasa 3 - komunikace...'!$C$4:$J$76,'03 - Trasa 3 - komunikace...'!$C$82:$J$108,'03 - Trasa 3 - komunikace...'!$C$114:$K$258</definedName>
    <definedName name="_xlnm.Print_Area" localSheetId="4">'04 - Trasa 4 - komunikace...'!$C$4:$J$76,'04 - Trasa 4 - komunikace...'!$C$82:$J$108,'04 - Trasa 4 - komunikace...'!$C$114:$K$253</definedName>
    <definedName name="_xlnm.Print_Area" localSheetId="5">'05 - Sanace podloží'!$C$4:$J$76,'05 - Sanace podloží'!$C$82:$J$104,'05 - Sanace podloží'!$C$110:$K$151</definedName>
    <definedName name="_xlnm.Print_Area" localSheetId="0">'Rekapitulace stavby'!$D$4:$AO$76,'Rekapitulace stavby'!$C$82:$AQ$100</definedName>
  </definedNames>
  <calcPr calcId="181029"/>
</workbook>
</file>

<file path=xl/calcChain.xml><?xml version="1.0" encoding="utf-8"?>
<calcChain xmlns="http://schemas.openxmlformats.org/spreadsheetml/2006/main">
  <c r="J37" i="6" l="1"/>
  <c r="J36" i="6"/>
  <c r="AY99" i="1" s="1"/>
  <c r="J35" i="6"/>
  <c r="AX99" i="1"/>
  <c r="BI151" i="6"/>
  <c r="BH151" i="6"/>
  <c r="BG151" i="6"/>
  <c r="BF151" i="6"/>
  <c r="T151" i="6"/>
  <c r="T150" i="6" s="1"/>
  <c r="T149" i="6" s="1"/>
  <c r="R151" i="6"/>
  <c r="R150" i="6"/>
  <c r="R149" i="6" s="1"/>
  <c r="P151" i="6"/>
  <c r="P150" i="6" s="1"/>
  <c r="P149" i="6" s="1"/>
  <c r="BI148" i="6"/>
  <c r="BH148" i="6"/>
  <c r="BG148" i="6"/>
  <c r="BF148" i="6"/>
  <c r="T148" i="6"/>
  <c r="T147" i="6"/>
  <c r="R148" i="6"/>
  <c r="R147" i="6"/>
  <c r="P148" i="6"/>
  <c r="P147" i="6"/>
  <c r="BI143" i="6"/>
  <c r="BH143" i="6"/>
  <c r="BG143" i="6"/>
  <c r="BF143" i="6"/>
  <c r="T143" i="6"/>
  <c r="T142" i="6"/>
  <c r="R143" i="6"/>
  <c r="R142" i="6"/>
  <c r="P143" i="6"/>
  <c r="P142" i="6"/>
  <c r="BI139" i="6"/>
  <c r="BH139" i="6"/>
  <c r="BG139" i="6"/>
  <c r="BF139" i="6"/>
  <c r="T139" i="6"/>
  <c r="R139" i="6"/>
  <c r="P139" i="6"/>
  <c r="BI136" i="6"/>
  <c r="BH136" i="6"/>
  <c r="BG136" i="6"/>
  <c r="BF136" i="6"/>
  <c r="T136" i="6"/>
  <c r="R136" i="6"/>
  <c r="P136" i="6"/>
  <c r="BI132" i="6"/>
  <c r="BH132" i="6"/>
  <c r="BG132" i="6"/>
  <c r="BF132" i="6"/>
  <c r="T132" i="6"/>
  <c r="R132" i="6"/>
  <c r="P132" i="6"/>
  <c r="BI131" i="6"/>
  <c r="BH131" i="6"/>
  <c r="BG131" i="6"/>
  <c r="BF131" i="6"/>
  <c r="T131" i="6"/>
  <c r="R131" i="6"/>
  <c r="P131" i="6"/>
  <c r="BI130" i="6"/>
  <c r="BH130" i="6"/>
  <c r="BG130" i="6"/>
  <c r="BF130" i="6"/>
  <c r="T130" i="6"/>
  <c r="R130" i="6"/>
  <c r="P130" i="6"/>
  <c r="BI129" i="6"/>
  <c r="BH129" i="6"/>
  <c r="BG129" i="6"/>
  <c r="BF129" i="6"/>
  <c r="T129" i="6"/>
  <c r="R129" i="6"/>
  <c r="P129" i="6"/>
  <c r="BI126" i="6"/>
  <c r="BH126" i="6"/>
  <c r="BG126" i="6"/>
  <c r="BF126" i="6"/>
  <c r="T126" i="6"/>
  <c r="R126" i="6"/>
  <c r="P126" i="6"/>
  <c r="J119" i="6"/>
  <c r="F119" i="6"/>
  <c r="F117" i="6"/>
  <c r="E115" i="6"/>
  <c r="J91" i="6"/>
  <c r="F91" i="6"/>
  <c r="F89" i="6"/>
  <c r="E87" i="6"/>
  <c r="J24" i="6"/>
  <c r="E24" i="6"/>
  <c r="J92" i="6"/>
  <c r="J23" i="6"/>
  <c r="J18" i="6"/>
  <c r="E18" i="6"/>
  <c r="F120" i="6"/>
  <c r="J17" i="6"/>
  <c r="J12" i="6"/>
  <c r="J89" i="6" s="1"/>
  <c r="E7" i="6"/>
  <c r="E85" i="6" s="1"/>
  <c r="J37" i="5"/>
  <c r="J36" i="5"/>
  <c r="AY98" i="1"/>
  <c r="J35" i="5"/>
  <c r="AX98" i="1"/>
  <c r="BI253" i="5"/>
  <c r="BH253" i="5"/>
  <c r="BG253" i="5"/>
  <c r="BF253" i="5"/>
  <c r="T253" i="5"/>
  <c r="T252" i="5"/>
  <c r="R253" i="5"/>
  <c r="R252" i="5"/>
  <c r="P253" i="5"/>
  <c r="P252" i="5"/>
  <c r="BI251" i="5"/>
  <c r="BH251" i="5"/>
  <c r="BG251" i="5"/>
  <c r="BF251" i="5"/>
  <c r="T251" i="5"/>
  <c r="T250" i="5"/>
  <c r="T249" i="5" s="1"/>
  <c r="R251" i="5"/>
  <c r="R250" i="5" s="1"/>
  <c r="R249" i="5" s="1"/>
  <c r="P251" i="5"/>
  <c r="P250" i="5"/>
  <c r="P249" i="5" s="1"/>
  <c r="BI248" i="5"/>
  <c r="BH248" i="5"/>
  <c r="BG248" i="5"/>
  <c r="BF248" i="5"/>
  <c r="T248" i="5"/>
  <c r="T247" i="5" s="1"/>
  <c r="R248" i="5"/>
  <c r="R247" i="5" s="1"/>
  <c r="P248" i="5"/>
  <c r="P247" i="5" s="1"/>
  <c r="BI246" i="5"/>
  <c r="BH246" i="5"/>
  <c r="BG246" i="5"/>
  <c r="BF246" i="5"/>
  <c r="T246" i="5"/>
  <c r="R246" i="5"/>
  <c r="P246" i="5"/>
  <c r="BI245" i="5"/>
  <c r="BH245" i="5"/>
  <c r="BG245" i="5"/>
  <c r="BF245" i="5"/>
  <c r="T245" i="5"/>
  <c r="R245" i="5"/>
  <c r="P245" i="5"/>
  <c r="BI242" i="5"/>
  <c r="BH242" i="5"/>
  <c r="BG242" i="5"/>
  <c r="BF242" i="5"/>
  <c r="T242" i="5"/>
  <c r="R242" i="5"/>
  <c r="P242" i="5"/>
  <c r="BI241" i="5"/>
  <c r="BH241" i="5"/>
  <c r="BG241" i="5"/>
  <c r="BF241" i="5"/>
  <c r="T241" i="5"/>
  <c r="R241" i="5"/>
  <c r="P241" i="5"/>
  <c r="BI240" i="5"/>
  <c r="BH240" i="5"/>
  <c r="BG240" i="5"/>
  <c r="BF240" i="5"/>
  <c r="T240" i="5"/>
  <c r="R240" i="5"/>
  <c r="P240" i="5"/>
  <c r="BI238" i="5"/>
  <c r="BH238" i="5"/>
  <c r="BG238" i="5"/>
  <c r="BF238" i="5"/>
  <c r="T238" i="5"/>
  <c r="R238" i="5"/>
  <c r="P238" i="5"/>
  <c r="BI237" i="5"/>
  <c r="BH237" i="5"/>
  <c r="BG237" i="5"/>
  <c r="BF237" i="5"/>
  <c r="T237" i="5"/>
  <c r="R237" i="5"/>
  <c r="P237" i="5"/>
  <c r="BI236" i="5"/>
  <c r="BH236" i="5"/>
  <c r="BG236" i="5"/>
  <c r="BF236" i="5"/>
  <c r="T236" i="5"/>
  <c r="R236" i="5"/>
  <c r="P236" i="5"/>
  <c r="BI235" i="5"/>
  <c r="BH235" i="5"/>
  <c r="BG235" i="5"/>
  <c r="BF235" i="5"/>
  <c r="T235" i="5"/>
  <c r="R235" i="5"/>
  <c r="P235" i="5"/>
  <c r="BI232" i="5"/>
  <c r="BH232" i="5"/>
  <c r="BG232" i="5"/>
  <c r="BF232" i="5"/>
  <c r="T232" i="5"/>
  <c r="R232" i="5"/>
  <c r="P232" i="5"/>
  <c r="BI229" i="5"/>
  <c r="BH229" i="5"/>
  <c r="BG229" i="5"/>
  <c r="BF229" i="5"/>
  <c r="T229" i="5"/>
  <c r="R229" i="5"/>
  <c r="P229" i="5"/>
  <c r="BI226" i="5"/>
  <c r="BH226" i="5"/>
  <c r="BG226" i="5"/>
  <c r="BF226" i="5"/>
  <c r="T226" i="5"/>
  <c r="R226" i="5"/>
  <c r="P226" i="5"/>
  <c r="BI218" i="5"/>
  <c r="BH218" i="5"/>
  <c r="BG218" i="5"/>
  <c r="BF218" i="5"/>
  <c r="T218" i="5"/>
  <c r="R218" i="5"/>
  <c r="P218" i="5"/>
  <c r="BI215" i="5"/>
  <c r="BH215" i="5"/>
  <c r="BG215" i="5"/>
  <c r="BF215" i="5"/>
  <c r="T215" i="5"/>
  <c r="R215" i="5"/>
  <c r="P215" i="5"/>
  <c r="BI212" i="5"/>
  <c r="BH212" i="5"/>
  <c r="BG212" i="5"/>
  <c r="BF212" i="5"/>
  <c r="T212" i="5"/>
  <c r="R212" i="5"/>
  <c r="P212" i="5"/>
  <c r="BI210" i="5"/>
  <c r="BH210" i="5"/>
  <c r="BG210" i="5"/>
  <c r="BF210" i="5"/>
  <c r="T210" i="5"/>
  <c r="R210" i="5"/>
  <c r="P210" i="5"/>
  <c r="BI209" i="5"/>
  <c r="BH209" i="5"/>
  <c r="BG209" i="5"/>
  <c r="BF209" i="5"/>
  <c r="T209" i="5"/>
  <c r="R209" i="5"/>
  <c r="P209" i="5"/>
  <c r="BI205" i="5"/>
  <c r="BH205" i="5"/>
  <c r="BG205" i="5"/>
  <c r="BF205" i="5"/>
  <c r="T205" i="5"/>
  <c r="R205" i="5"/>
  <c r="P205" i="5"/>
  <c r="BI201" i="5"/>
  <c r="BH201" i="5"/>
  <c r="BG201" i="5"/>
  <c r="BF201" i="5"/>
  <c r="T201" i="5"/>
  <c r="R201" i="5"/>
  <c r="P201" i="5"/>
  <c r="BI198" i="5"/>
  <c r="BH198" i="5"/>
  <c r="BG198" i="5"/>
  <c r="BF198" i="5"/>
  <c r="T198" i="5"/>
  <c r="R198" i="5"/>
  <c r="P198" i="5"/>
  <c r="BI197" i="5"/>
  <c r="BH197" i="5"/>
  <c r="BG197" i="5"/>
  <c r="BF197" i="5"/>
  <c r="T197" i="5"/>
  <c r="R197" i="5"/>
  <c r="P197" i="5"/>
  <c r="BI194" i="5"/>
  <c r="BH194" i="5"/>
  <c r="BG194" i="5"/>
  <c r="BF194" i="5"/>
  <c r="T194" i="5"/>
  <c r="R194" i="5"/>
  <c r="P194" i="5"/>
  <c r="BI191" i="5"/>
  <c r="BH191" i="5"/>
  <c r="BG191" i="5"/>
  <c r="BF191" i="5"/>
  <c r="T191" i="5"/>
  <c r="R191" i="5"/>
  <c r="P191" i="5"/>
  <c r="BI187" i="5"/>
  <c r="BH187" i="5"/>
  <c r="BG187" i="5"/>
  <c r="BF187" i="5"/>
  <c r="T187" i="5"/>
  <c r="R187" i="5"/>
  <c r="P187" i="5"/>
  <c r="BI184" i="5"/>
  <c r="BH184" i="5"/>
  <c r="BG184" i="5"/>
  <c r="BF184" i="5"/>
  <c r="T184" i="5"/>
  <c r="R184" i="5"/>
  <c r="P184" i="5"/>
  <c r="BI181" i="5"/>
  <c r="BH181" i="5"/>
  <c r="BG181" i="5"/>
  <c r="BF181" i="5"/>
  <c r="T181" i="5"/>
  <c r="R181" i="5"/>
  <c r="P181" i="5"/>
  <c r="BI178" i="5"/>
  <c r="BH178" i="5"/>
  <c r="BG178" i="5"/>
  <c r="BF178" i="5"/>
  <c r="T178" i="5"/>
  <c r="R178" i="5"/>
  <c r="P178" i="5"/>
  <c r="BI176" i="5"/>
  <c r="BH176" i="5"/>
  <c r="BG176" i="5"/>
  <c r="BF176" i="5"/>
  <c r="T176" i="5"/>
  <c r="R176" i="5"/>
  <c r="P176" i="5"/>
  <c r="BI175" i="5"/>
  <c r="BH175" i="5"/>
  <c r="BG175" i="5"/>
  <c r="BF175" i="5"/>
  <c r="T175" i="5"/>
  <c r="R175" i="5"/>
  <c r="P175" i="5"/>
  <c r="BI171" i="5"/>
  <c r="BH171" i="5"/>
  <c r="BG171" i="5"/>
  <c r="BF171" i="5"/>
  <c r="T171" i="5"/>
  <c r="R171" i="5"/>
  <c r="P171" i="5"/>
  <c r="BI167" i="5"/>
  <c r="BH167" i="5"/>
  <c r="BG167" i="5"/>
  <c r="BF167" i="5"/>
  <c r="T167" i="5"/>
  <c r="R167" i="5"/>
  <c r="P167" i="5"/>
  <c r="BI166" i="5"/>
  <c r="BH166" i="5"/>
  <c r="BG166" i="5"/>
  <c r="BF166" i="5"/>
  <c r="T166" i="5"/>
  <c r="R166" i="5"/>
  <c r="P166" i="5"/>
  <c r="BI164" i="5"/>
  <c r="BH164" i="5"/>
  <c r="BG164" i="5"/>
  <c r="BF164" i="5"/>
  <c r="T164" i="5"/>
  <c r="R164" i="5"/>
  <c r="P164" i="5"/>
  <c r="BI161" i="5"/>
  <c r="BH161" i="5"/>
  <c r="BG161" i="5"/>
  <c r="BF161" i="5"/>
  <c r="T161" i="5"/>
  <c r="R161" i="5"/>
  <c r="P161" i="5"/>
  <c r="BI159" i="5"/>
  <c r="BH159" i="5"/>
  <c r="BG159" i="5"/>
  <c r="BF159" i="5"/>
  <c r="T159" i="5"/>
  <c r="R159" i="5"/>
  <c r="P159" i="5"/>
  <c r="BI157" i="5"/>
  <c r="BH157" i="5"/>
  <c r="BG157" i="5"/>
  <c r="BF157" i="5"/>
  <c r="T157" i="5"/>
  <c r="R157" i="5"/>
  <c r="P157" i="5"/>
  <c r="BI156" i="5"/>
  <c r="BH156" i="5"/>
  <c r="BG156" i="5"/>
  <c r="BF156" i="5"/>
  <c r="T156" i="5"/>
  <c r="R156" i="5"/>
  <c r="P156" i="5"/>
  <c r="BI153" i="5"/>
  <c r="BH153" i="5"/>
  <c r="BG153" i="5"/>
  <c r="BF153" i="5"/>
  <c r="T153" i="5"/>
  <c r="R153" i="5"/>
  <c r="P153" i="5"/>
  <c r="BI152" i="5"/>
  <c r="BH152" i="5"/>
  <c r="BG152" i="5"/>
  <c r="BF152" i="5"/>
  <c r="T152" i="5"/>
  <c r="R152" i="5"/>
  <c r="P152" i="5"/>
  <c r="BI149" i="5"/>
  <c r="BH149" i="5"/>
  <c r="BG149" i="5"/>
  <c r="BF149" i="5"/>
  <c r="T149" i="5"/>
  <c r="R149" i="5"/>
  <c r="P149" i="5"/>
  <c r="BI148" i="5"/>
  <c r="BH148" i="5"/>
  <c r="BG148" i="5"/>
  <c r="BF148" i="5"/>
  <c r="T148" i="5"/>
  <c r="R148" i="5"/>
  <c r="P148" i="5"/>
  <c r="BI145" i="5"/>
  <c r="BH145" i="5"/>
  <c r="BG145" i="5"/>
  <c r="BF145" i="5"/>
  <c r="T145" i="5"/>
  <c r="R145" i="5"/>
  <c r="P145" i="5"/>
  <c r="BI142" i="5"/>
  <c r="BH142" i="5"/>
  <c r="BG142" i="5"/>
  <c r="BF142" i="5"/>
  <c r="T142" i="5"/>
  <c r="R142" i="5"/>
  <c r="P142" i="5"/>
  <c r="BI141" i="5"/>
  <c r="BH141" i="5"/>
  <c r="BG141" i="5"/>
  <c r="BF141" i="5"/>
  <c r="T141" i="5"/>
  <c r="R141" i="5"/>
  <c r="P141" i="5"/>
  <c r="BI138" i="5"/>
  <c r="BH138" i="5"/>
  <c r="BG138" i="5"/>
  <c r="BF138" i="5"/>
  <c r="T138" i="5"/>
  <c r="R138" i="5"/>
  <c r="P138" i="5"/>
  <c r="BI135" i="5"/>
  <c r="BH135" i="5"/>
  <c r="BG135" i="5"/>
  <c r="BF135" i="5"/>
  <c r="T135" i="5"/>
  <c r="R135" i="5"/>
  <c r="P135" i="5"/>
  <c r="BI134" i="5"/>
  <c r="BH134" i="5"/>
  <c r="BG134" i="5"/>
  <c r="BF134" i="5"/>
  <c r="T134" i="5"/>
  <c r="R134" i="5"/>
  <c r="P134" i="5"/>
  <c r="BI130" i="5"/>
  <c r="BH130" i="5"/>
  <c r="BG130" i="5"/>
  <c r="BF130" i="5"/>
  <c r="T130" i="5"/>
  <c r="R130" i="5"/>
  <c r="P130" i="5"/>
  <c r="J123" i="5"/>
  <c r="F123" i="5"/>
  <c r="F121" i="5"/>
  <c r="E119" i="5"/>
  <c r="J91" i="5"/>
  <c r="F91" i="5"/>
  <c r="F89" i="5"/>
  <c r="E87" i="5"/>
  <c r="J24" i="5"/>
  <c r="E24" i="5"/>
  <c r="J92" i="5"/>
  <c r="J23" i="5"/>
  <c r="J18" i="5"/>
  <c r="E18" i="5"/>
  <c r="F124" i="5"/>
  <c r="J17" i="5"/>
  <c r="J12" i="5"/>
  <c r="J121" i="5" s="1"/>
  <c r="E7" i="5"/>
  <c r="E117" i="5" s="1"/>
  <c r="J37" i="4"/>
  <c r="J36" i="4"/>
  <c r="AY97" i="1"/>
  <c r="J35" i="4"/>
  <c r="AX97" i="1"/>
  <c r="BI258" i="4"/>
  <c r="BH258" i="4"/>
  <c r="BG258" i="4"/>
  <c r="BF258" i="4"/>
  <c r="T258" i="4"/>
  <c r="T257" i="4"/>
  <c r="R258" i="4"/>
  <c r="R257" i="4"/>
  <c r="P258" i="4"/>
  <c r="P257" i="4"/>
  <c r="BI256" i="4"/>
  <c r="BH256" i="4"/>
  <c r="BG256" i="4"/>
  <c r="BF256" i="4"/>
  <c r="T256" i="4"/>
  <c r="T255" i="4"/>
  <c r="T254" i="4" s="1"/>
  <c r="R256" i="4"/>
  <c r="R255" i="4" s="1"/>
  <c r="R254" i="4" s="1"/>
  <c r="P256" i="4"/>
  <c r="P255" i="4"/>
  <c r="P254" i="4" s="1"/>
  <c r="BI253" i="4"/>
  <c r="BH253" i="4"/>
  <c r="BG253" i="4"/>
  <c r="BF253" i="4"/>
  <c r="T253" i="4"/>
  <c r="T252" i="4" s="1"/>
  <c r="R253" i="4"/>
  <c r="R252" i="4" s="1"/>
  <c r="P253" i="4"/>
  <c r="P252" i="4" s="1"/>
  <c r="BI251" i="4"/>
  <c r="BH251" i="4"/>
  <c r="BG251" i="4"/>
  <c r="BF251" i="4"/>
  <c r="T251" i="4"/>
  <c r="R251" i="4"/>
  <c r="P251" i="4"/>
  <c r="BI248" i="4"/>
  <c r="BH248" i="4"/>
  <c r="BG248" i="4"/>
  <c r="BF248" i="4"/>
  <c r="T248" i="4"/>
  <c r="R248" i="4"/>
  <c r="P248" i="4"/>
  <c r="BI247" i="4"/>
  <c r="BH247" i="4"/>
  <c r="BG247" i="4"/>
  <c r="BF247" i="4"/>
  <c r="T247" i="4"/>
  <c r="R247" i="4"/>
  <c r="P247" i="4"/>
  <c r="BI246" i="4"/>
  <c r="BH246" i="4"/>
  <c r="BG246" i="4"/>
  <c r="BF246" i="4"/>
  <c r="T246" i="4"/>
  <c r="R246" i="4"/>
  <c r="P246" i="4"/>
  <c r="BI244" i="4"/>
  <c r="BH244" i="4"/>
  <c r="BG244" i="4"/>
  <c r="BF244" i="4"/>
  <c r="T244" i="4"/>
  <c r="R244" i="4"/>
  <c r="P244" i="4"/>
  <c r="BI243" i="4"/>
  <c r="BH243" i="4"/>
  <c r="BG243" i="4"/>
  <c r="BF243" i="4"/>
  <c r="T243" i="4"/>
  <c r="R243" i="4"/>
  <c r="P243" i="4"/>
  <c r="BI242" i="4"/>
  <c r="BH242" i="4"/>
  <c r="BG242" i="4"/>
  <c r="BF242" i="4"/>
  <c r="T242" i="4"/>
  <c r="R242" i="4"/>
  <c r="P242" i="4"/>
  <c r="BI241" i="4"/>
  <c r="BH241" i="4"/>
  <c r="BG241" i="4"/>
  <c r="BF241" i="4"/>
  <c r="T241" i="4"/>
  <c r="R241" i="4"/>
  <c r="P241" i="4"/>
  <c r="BI238" i="4"/>
  <c r="BH238" i="4"/>
  <c r="BG238" i="4"/>
  <c r="BF238" i="4"/>
  <c r="T238" i="4"/>
  <c r="R238" i="4"/>
  <c r="P238" i="4"/>
  <c r="BI235" i="4"/>
  <c r="BH235" i="4"/>
  <c r="BG235" i="4"/>
  <c r="BF235" i="4"/>
  <c r="T235" i="4"/>
  <c r="R235" i="4"/>
  <c r="P235" i="4"/>
  <c r="BI232" i="4"/>
  <c r="BH232" i="4"/>
  <c r="BG232" i="4"/>
  <c r="BF232" i="4"/>
  <c r="T232" i="4"/>
  <c r="R232" i="4"/>
  <c r="P232" i="4"/>
  <c r="BI224" i="4"/>
  <c r="BH224" i="4"/>
  <c r="BG224" i="4"/>
  <c r="BF224" i="4"/>
  <c r="T224" i="4"/>
  <c r="R224" i="4"/>
  <c r="P224" i="4"/>
  <c r="BI221" i="4"/>
  <c r="BH221" i="4"/>
  <c r="BG221" i="4"/>
  <c r="BF221" i="4"/>
  <c r="T221" i="4"/>
  <c r="R221" i="4"/>
  <c r="P221" i="4"/>
  <c r="BI218" i="4"/>
  <c r="BH218" i="4"/>
  <c r="BG218" i="4"/>
  <c r="BF218" i="4"/>
  <c r="T218" i="4"/>
  <c r="R218" i="4"/>
  <c r="P218" i="4"/>
  <c r="BI216" i="4"/>
  <c r="BH216" i="4"/>
  <c r="BG216" i="4"/>
  <c r="BF216" i="4"/>
  <c r="T216" i="4"/>
  <c r="R216" i="4"/>
  <c r="P216" i="4"/>
  <c r="BI212" i="4"/>
  <c r="BH212" i="4"/>
  <c r="BG212" i="4"/>
  <c r="BF212" i="4"/>
  <c r="T212" i="4"/>
  <c r="R212" i="4"/>
  <c r="P212" i="4"/>
  <c r="BI208" i="4"/>
  <c r="BH208" i="4"/>
  <c r="BG208" i="4"/>
  <c r="BF208" i="4"/>
  <c r="T208" i="4"/>
  <c r="R208" i="4"/>
  <c r="P208" i="4"/>
  <c r="BI205" i="4"/>
  <c r="BH205" i="4"/>
  <c r="BG205" i="4"/>
  <c r="BF205" i="4"/>
  <c r="T205" i="4"/>
  <c r="R205" i="4"/>
  <c r="P205" i="4"/>
  <c r="BI204" i="4"/>
  <c r="BH204" i="4"/>
  <c r="BG204" i="4"/>
  <c r="BF204" i="4"/>
  <c r="T204" i="4"/>
  <c r="R204" i="4"/>
  <c r="P204" i="4"/>
  <c r="BI201" i="4"/>
  <c r="BH201" i="4"/>
  <c r="BG201" i="4"/>
  <c r="BF201" i="4"/>
  <c r="T201" i="4"/>
  <c r="R201" i="4"/>
  <c r="P201" i="4"/>
  <c r="BI198" i="4"/>
  <c r="BH198" i="4"/>
  <c r="BG198" i="4"/>
  <c r="BF198" i="4"/>
  <c r="T198" i="4"/>
  <c r="R198" i="4"/>
  <c r="P198" i="4"/>
  <c r="BI193" i="4"/>
  <c r="BH193" i="4"/>
  <c r="BG193" i="4"/>
  <c r="BF193" i="4"/>
  <c r="T193" i="4"/>
  <c r="R193" i="4"/>
  <c r="P193" i="4"/>
  <c r="BI190" i="4"/>
  <c r="BH190" i="4"/>
  <c r="BG190" i="4"/>
  <c r="BF190" i="4"/>
  <c r="T190" i="4"/>
  <c r="R190" i="4"/>
  <c r="P190" i="4"/>
  <c r="BI187" i="4"/>
  <c r="BH187" i="4"/>
  <c r="BG187" i="4"/>
  <c r="BF187" i="4"/>
  <c r="T187" i="4"/>
  <c r="R187" i="4"/>
  <c r="P187" i="4"/>
  <c r="BI184" i="4"/>
  <c r="BH184" i="4"/>
  <c r="BG184" i="4"/>
  <c r="BF184" i="4"/>
  <c r="T184" i="4"/>
  <c r="R184" i="4"/>
  <c r="P184" i="4"/>
  <c r="BI181" i="4"/>
  <c r="BH181" i="4"/>
  <c r="BG181" i="4"/>
  <c r="BF181" i="4"/>
  <c r="T181" i="4"/>
  <c r="R181" i="4"/>
  <c r="P181" i="4"/>
  <c r="BI179" i="4"/>
  <c r="BH179" i="4"/>
  <c r="BG179" i="4"/>
  <c r="BF179" i="4"/>
  <c r="T179" i="4"/>
  <c r="R179" i="4"/>
  <c r="P179" i="4"/>
  <c r="BI178" i="4"/>
  <c r="BH178" i="4"/>
  <c r="BG178" i="4"/>
  <c r="BF178" i="4"/>
  <c r="T178" i="4"/>
  <c r="R178" i="4"/>
  <c r="P178" i="4"/>
  <c r="BI174" i="4"/>
  <c r="BH174" i="4"/>
  <c r="BG174" i="4"/>
  <c r="BF174" i="4"/>
  <c r="T174" i="4"/>
  <c r="R174" i="4"/>
  <c r="P174" i="4"/>
  <c r="BI170" i="4"/>
  <c r="BH170" i="4"/>
  <c r="BG170" i="4"/>
  <c r="BF170" i="4"/>
  <c r="T170" i="4"/>
  <c r="R170" i="4"/>
  <c r="P170" i="4"/>
  <c r="BI169" i="4"/>
  <c r="BH169" i="4"/>
  <c r="BG169" i="4"/>
  <c r="BF169" i="4"/>
  <c r="T169" i="4"/>
  <c r="R169" i="4"/>
  <c r="P169" i="4"/>
  <c r="BI167" i="4"/>
  <c r="BH167" i="4"/>
  <c r="BG167" i="4"/>
  <c r="BF167" i="4"/>
  <c r="T167" i="4"/>
  <c r="R167" i="4"/>
  <c r="P167" i="4"/>
  <c r="BI164" i="4"/>
  <c r="BH164" i="4"/>
  <c r="BG164" i="4"/>
  <c r="BF164" i="4"/>
  <c r="T164" i="4"/>
  <c r="R164" i="4"/>
  <c r="P164" i="4"/>
  <c r="BI162" i="4"/>
  <c r="BH162" i="4"/>
  <c r="BG162" i="4"/>
  <c r="BF162" i="4"/>
  <c r="T162" i="4"/>
  <c r="R162" i="4"/>
  <c r="P162" i="4"/>
  <c r="BI160" i="4"/>
  <c r="BH160" i="4"/>
  <c r="BG160" i="4"/>
  <c r="BF160" i="4"/>
  <c r="T160" i="4"/>
  <c r="R160" i="4"/>
  <c r="P160" i="4"/>
  <c r="BI159" i="4"/>
  <c r="BH159" i="4"/>
  <c r="BG159" i="4"/>
  <c r="BF159" i="4"/>
  <c r="T159" i="4"/>
  <c r="R159" i="4"/>
  <c r="P159" i="4"/>
  <c r="BI156" i="4"/>
  <c r="BH156" i="4"/>
  <c r="BG156" i="4"/>
  <c r="BF156" i="4"/>
  <c r="T156" i="4"/>
  <c r="R156" i="4"/>
  <c r="P156" i="4"/>
  <c r="BI153" i="4"/>
  <c r="BH153" i="4"/>
  <c r="BG153" i="4"/>
  <c r="BF153" i="4"/>
  <c r="T153" i="4"/>
  <c r="R153" i="4"/>
  <c r="P153" i="4"/>
  <c r="BI150" i="4"/>
  <c r="BH150" i="4"/>
  <c r="BG150" i="4"/>
  <c r="BF150" i="4"/>
  <c r="T150" i="4"/>
  <c r="R150" i="4"/>
  <c r="P150" i="4"/>
  <c r="BI149" i="4"/>
  <c r="BH149" i="4"/>
  <c r="BG149" i="4"/>
  <c r="BF149" i="4"/>
  <c r="T149" i="4"/>
  <c r="R149" i="4"/>
  <c r="P149" i="4"/>
  <c r="BI146" i="4"/>
  <c r="BH146" i="4"/>
  <c r="BG146" i="4"/>
  <c r="BF146" i="4"/>
  <c r="T146" i="4"/>
  <c r="R146" i="4"/>
  <c r="P146" i="4"/>
  <c r="BI143" i="4"/>
  <c r="BH143" i="4"/>
  <c r="BG143" i="4"/>
  <c r="BF143" i="4"/>
  <c r="T143" i="4"/>
  <c r="R143" i="4"/>
  <c r="P143" i="4"/>
  <c r="BI142" i="4"/>
  <c r="BH142" i="4"/>
  <c r="BG142" i="4"/>
  <c r="BF142" i="4"/>
  <c r="T142" i="4"/>
  <c r="R142" i="4"/>
  <c r="P142" i="4"/>
  <c r="BI139" i="4"/>
  <c r="BH139" i="4"/>
  <c r="BG139" i="4"/>
  <c r="BF139" i="4"/>
  <c r="T139" i="4"/>
  <c r="R139" i="4"/>
  <c r="P139" i="4"/>
  <c r="BI136" i="4"/>
  <c r="BH136" i="4"/>
  <c r="BG136" i="4"/>
  <c r="BF136" i="4"/>
  <c r="T136" i="4"/>
  <c r="R136" i="4"/>
  <c r="P136" i="4"/>
  <c r="BI130" i="4"/>
  <c r="BH130" i="4"/>
  <c r="BG130" i="4"/>
  <c r="BF130" i="4"/>
  <c r="T130" i="4"/>
  <c r="R130" i="4"/>
  <c r="P130" i="4"/>
  <c r="J123" i="4"/>
  <c r="F123" i="4"/>
  <c r="F121" i="4"/>
  <c r="E119" i="4"/>
  <c r="J91" i="4"/>
  <c r="F91" i="4"/>
  <c r="F89" i="4"/>
  <c r="E87" i="4"/>
  <c r="J24" i="4"/>
  <c r="E24" i="4"/>
  <c r="J124" i="4"/>
  <c r="J23" i="4"/>
  <c r="J18" i="4"/>
  <c r="E18" i="4"/>
  <c r="F124" i="4"/>
  <c r="J17" i="4"/>
  <c r="J12" i="4"/>
  <c r="J121" i="4" s="1"/>
  <c r="E7" i="4"/>
  <c r="E85" i="4" s="1"/>
  <c r="J37" i="3"/>
  <c r="J36" i="3"/>
  <c r="AY96" i="1"/>
  <c r="J35" i="3"/>
  <c r="AX96" i="1"/>
  <c r="BI273" i="3"/>
  <c r="BH273" i="3"/>
  <c r="BG273" i="3"/>
  <c r="BF273" i="3"/>
  <c r="T273" i="3"/>
  <c r="T272" i="3"/>
  <c r="R273" i="3"/>
  <c r="R272" i="3"/>
  <c r="P273" i="3"/>
  <c r="P272" i="3"/>
  <c r="BI271" i="3"/>
  <c r="BH271" i="3"/>
  <c r="BG271" i="3"/>
  <c r="BF271" i="3"/>
  <c r="T271" i="3"/>
  <c r="T270" i="3"/>
  <c r="T269" i="3" s="1"/>
  <c r="R271" i="3"/>
  <c r="R270" i="3" s="1"/>
  <c r="R269" i="3" s="1"/>
  <c r="P271" i="3"/>
  <c r="P270" i="3"/>
  <c r="P269" i="3" s="1"/>
  <c r="BI268" i="3"/>
  <c r="BH268" i="3"/>
  <c r="BG268" i="3"/>
  <c r="BF268" i="3"/>
  <c r="T268" i="3"/>
  <c r="T267" i="3" s="1"/>
  <c r="R268" i="3"/>
  <c r="R267" i="3" s="1"/>
  <c r="P268" i="3"/>
  <c r="P267" i="3" s="1"/>
  <c r="BI266" i="3"/>
  <c r="BH266" i="3"/>
  <c r="BG266" i="3"/>
  <c r="BF266" i="3"/>
  <c r="T266" i="3"/>
  <c r="R266" i="3"/>
  <c r="P266" i="3"/>
  <c r="BI263" i="3"/>
  <c r="BH263" i="3"/>
  <c r="BG263" i="3"/>
  <c r="BF263" i="3"/>
  <c r="T263" i="3"/>
  <c r="R263" i="3"/>
  <c r="P263" i="3"/>
  <c r="BI260" i="3"/>
  <c r="BH260" i="3"/>
  <c r="BG260" i="3"/>
  <c r="BF260" i="3"/>
  <c r="T260" i="3"/>
  <c r="R260" i="3"/>
  <c r="P260" i="3"/>
  <c r="BI259" i="3"/>
  <c r="BH259" i="3"/>
  <c r="BG259" i="3"/>
  <c r="BF259" i="3"/>
  <c r="T259" i="3"/>
  <c r="R259" i="3"/>
  <c r="P259" i="3"/>
  <c r="BI258" i="3"/>
  <c r="BH258" i="3"/>
  <c r="BG258" i="3"/>
  <c r="BF258" i="3"/>
  <c r="T258" i="3"/>
  <c r="R258" i="3"/>
  <c r="P258" i="3"/>
  <c r="BI256" i="3"/>
  <c r="BH256" i="3"/>
  <c r="BG256" i="3"/>
  <c r="BF256" i="3"/>
  <c r="T256" i="3"/>
  <c r="R256" i="3"/>
  <c r="P256" i="3"/>
  <c r="BI255" i="3"/>
  <c r="BH255" i="3"/>
  <c r="BG255" i="3"/>
  <c r="BF255" i="3"/>
  <c r="T255" i="3"/>
  <c r="R255" i="3"/>
  <c r="P255" i="3"/>
  <c r="BI254" i="3"/>
  <c r="BH254" i="3"/>
  <c r="BG254" i="3"/>
  <c r="BF254" i="3"/>
  <c r="T254" i="3"/>
  <c r="R254" i="3"/>
  <c r="P254" i="3"/>
  <c r="BI253" i="3"/>
  <c r="BH253" i="3"/>
  <c r="BG253" i="3"/>
  <c r="BF253" i="3"/>
  <c r="T253" i="3"/>
  <c r="R253" i="3"/>
  <c r="P253" i="3"/>
  <c r="BI250" i="3"/>
  <c r="BH250" i="3"/>
  <c r="BG250" i="3"/>
  <c r="BF250" i="3"/>
  <c r="T250" i="3"/>
  <c r="R250" i="3"/>
  <c r="P250" i="3"/>
  <c r="BI247" i="3"/>
  <c r="BH247" i="3"/>
  <c r="BG247" i="3"/>
  <c r="BF247" i="3"/>
  <c r="T247" i="3"/>
  <c r="R247" i="3"/>
  <c r="P247" i="3"/>
  <c r="BI244" i="3"/>
  <c r="BH244" i="3"/>
  <c r="BG244" i="3"/>
  <c r="BF244" i="3"/>
  <c r="T244" i="3"/>
  <c r="R244" i="3"/>
  <c r="P244" i="3"/>
  <c r="BI236" i="3"/>
  <c r="BH236" i="3"/>
  <c r="BG236" i="3"/>
  <c r="BF236" i="3"/>
  <c r="T236" i="3"/>
  <c r="R236" i="3"/>
  <c r="P236" i="3"/>
  <c r="BI233" i="3"/>
  <c r="BH233" i="3"/>
  <c r="BG233" i="3"/>
  <c r="BF233" i="3"/>
  <c r="T233" i="3"/>
  <c r="R233" i="3"/>
  <c r="P233" i="3"/>
  <c r="BI230" i="3"/>
  <c r="BH230" i="3"/>
  <c r="BG230" i="3"/>
  <c r="BF230" i="3"/>
  <c r="T230" i="3"/>
  <c r="R230" i="3"/>
  <c r="P230" i="3"/>
  <c r="BI228" i="3"/>
  <c r="BH228" i="3"/>
  <c r="BG228" i="3"/>
  <c r="BF228" i="3"/>
  <c r="T228" i="3"/>
  <c r="R228" i="3"/>
  <c r="P228" i="3"/>
  <c r="BI227" i="3"/>
  <c r="BH227" i="3"/>
  <c r="BG227" i="3"/>
  <c r="BF227" i="3"/>
  <c r="T227" i="3"/>
  <c r="R227" i="3"/>
  <c r="P227" i="3"/>
  <c r="BI223" i="3"/>
  <c r="BH223" i="3"/>
  <c r="BG223" i="3"/>
  <c r="BF223" i="3"/>
  <c r="T223" i="3"/>
  <c r="R223" i="3"/>
  <c r="P223" i="3"/>
  <c r="BI219" i="3"/>
  <c r="BH219" i="3"/>
  <c r="BG219" i="3"/>
  <c r="BF219" i="3"/>
  <c r="T219" i="3"/>
  <c r="R219" i="3"/>
  <c r="P219" i="3"/>
  <c r="BI216" i="3"/>
  <c r="BH216" i="3"/>
  <c r="BG216" i="3"/>
  <c r="BF216" i="3"/>
  <c r="T216" i="3"/>
  <c r="R216" i="3"/>
  <c r="P216" i="3"/>
  <c r="BI215" i="3"/>
  <c r="BH215" i="3"/>
  <c r="BG215" i="3"/>
  <c r="BF215" i="3"/>
  <c r="T215" i="3"/>
  <c r="R215" i="3"/>
  <c r="P215" i="3"/>
  <c r="BI212" i="3"/>
  <c r="BH212" i="3"/>
  <c r="BG212" i="3"/>
  <c r="BF212" i="3"/>
  <c r="T212" i="3"/>
  <c r="R212" i="3"/>
  <c r="P212" i="3"/>
  <c r="BI209" i="3"/>
  <c r="BH209" i="3"/>
  <c r="BG209" i="3"/>
  <c r="BF209" i="3"/>
  <c r="T209" i="3"/>
  <c r="R209" i="3"/>
  <c r="P209" i="3"/>
  <c r="BI205" i="3"/>
  <c r="BH205" i="3"/>
  <c r="BG205" i="3"/>
  <c r="BF205" i="3"/>
  <c r="T205" i="3"/>
  <c r="R205" i="3"/>
  <c r="P205" i="3"/>
  <c r="BI202" i="3"/>
  <c r="BH202" i="3"/>
  <c r="BG202" i="3"/>
  <c r="BF202" i="3"/>
  <c r="T202" i="3"/>
  <c r="R202" i="3"/>
  <c r="P202" i="3"/>
  <c r="BI201" i="3"/>
  <c r="BH201" i="3"/>
  <c r="BG201" i="3"/>
  <c r="BF201" i="3"/>
  <c r="T201" i="3"/>
  <c r="R201" i="3"/>
  <c r="P201" i="3"/>
  <c r="BI198" i="3"/>
  <c r="BH198" i="3"/>
  <c r="BG198" i="3"/>
  <c r="BF198" i="3"/>
  <c r="T198" i="3"/>
  <c r="R198" i="3"/>
  <c r="P198" i="3"/>
  <c r="BI194" i="3"/>
  <c r="BH194" i="3"/>
  <c r="BG194" i="3"/>
  <c r="BF194" i="3"/>
  <c r="T194" i="3"/>
  <c r="R194" i="3"/>
  <c r="P194" i="3"/>
  <c r="BI189" i="3"/>
  <c r="BH189" i="3"/>
  <c r="BG189" i="3"/>
  <c r="BF189" i="3"/>
  <c r="T189" i="3"/>
  <c r="R189" i="3"/>
  <c r="P189" i="3"/>
  <c r="BI187" i="3"/>
  <c r="BH187" i="3"/>
  <c r="BG187" i="3"/>
  <c r="BF187" i="3"/>
  <c r="T187" i="3"/>
  <c r="R187" i="3"/>
  <c r="P187" i="3"/>
  <c r="BI186" i="3"/>
  <c r="BH186" i="3"/>
  <c r="BG186" i="3"/>
  <c r="BF186" i="3"/>
  <c r="T186" i="3"/>
  <c r="R186" i="3"/>
  <c r="P186" i="3"/>
  <c r="BI182" i="3"/>
  <c r="BH182" i="3"/>
  <c r="BG182" i="3"/>
  <c r="BF182" i="3"/>
  <c r="T182" i="3"/>
  <c r="R182" i="3"/>
  <c r="P182" i="3"/>
  <c r="BI176" i="3"/>
  <c r="BH176" i="3"/>
  <c r="BG176" i="3"/>
  <c r="BF176" i="3"/>
  <c r="T176" i="3"/>
  <c r="R176" i="3"/>
  <c r="P176" i="3"/>
  <c r="BI172" i="3"/>
  <c r="BH172" i="3"/>
  <c r="BG172" i="3"/>
  <c r="BF172" i="3"/>
  <c r="T172" i="3"/>
  <c r="R172" i="3"/>
  <c r="P172" i="3"/>
  <c r="BI169" i="3"/>
  <c r="BH169" i="3"/>
  <c r="BG169" i="3"/>
  <c r="BF169" i="3"/>
  <c r="T169" i="3"/>
  <c r="R169" i="3"/>
  <c r="P169" i="3"/>
  <c r="BI167" i="3"/>
  <c r="BH167" i="3"/>
  <c r="BG167" i="3"/>
  <c r="BF167" i="3"/>
  <c r="T167" i="3"/>
  <c r="R167" i="3"/>
  <c r="P167" i="3"/>
  <c r="BI165" i="3"/>
  <c r="BH165" i="3"/>
  <c r="BG165" i="3"/>
  <c r="BF165" i="3"/>
  <c r="T165" i="3"/>
  <c r="R165" i="3"/>
  <c r="P165" i="3"/>
  <c r="BI164" i="3"/>
  <c r="BH164" i="3"/>
  <c r="BG164" i="3"/>
  <c r="BF164" i="3"/>
  <c r="T164" i="3"/>
  <c r="R164" i="3"/>
  <c r="P164" i="3"/>
  <c r="BI161" i="3"/>
  <c r="BH161" i="3"/>
  <c r="BG161" i="3"/>
  <c r="BF161" i="3"/>
  <c r="T161" i="3"/>
  <c r="R161" i="3"/>
  <c r="P161" i="3"/>
  <c r="BI158" i="3"/>
  <c r="BH158" i="3"/>
  <c r="BG158" i="3"/>
  <c r="BF158" i="3"/>
  <c r="T158" i="3"/>
  <c r="R158" i="3"/>
  <c r="P158" i="3"/>
  <c r="BI155" i="3"/>
  <c r="BH155" i="3"/>
  <c r="BG155" i="3"/>
  <c r="BF155" i="3"/>
  <c r="T155" i="3"/>
  <c r="R155" i="3"/>
  <c r="P155" i="3"/>
  <c r="BI154" i="3"/>
  <c r="BH154" i="3"/>
  <c r="BG154" i="3"/>
  <c r="BF154" i="3"/>
  <c r="T154" i="3"/>
  <c r="R154" i="3"/>
  <c r="P154" i="3"/>
  <c r="BI151" i="3"/>
  <c r="BH151" i="3"/>
  <c r="BG151" i="3"/>
  <c r="BF151" i="3"/>
  <c r="T151" i="3"/>
  <c r="R151" i="3"/>
  <c r="P151" i="3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4" i="3"/>
  <c r="BH144" i="3"/>
  <c r="BG144" i="3"/>
  <c r="BF144" i="3"/>
  <c r="T144" i="3"/>
  <c r="R144" i="3"/>
  <c r="P144" i="3"/>
  <c r="BI141" i="3"/>
  <c r="BH141" i="3"/>
  <c r="BG141" i="3"/>
  <c r="BF141" i="3"/>
  <c r="T141" i="3"/>
  <c r="R141" i="3"/>
  <c r="P141" i="3"/>
  <c r="BI135" i="3"/>
  <c r="BH135" i="3"/>
  <c r="BG135" i="3"/>
  <c r="BF135" i="3"/>
  <c r="T135" i="3"/>
  <c r="R135" i="3"/>
  <c r="P135" i="3"/>
  <c r="BI134" i="3"/>
  <c r="BH134" i="3"/>
  <c r="BG134" i="3"/>
  <c r="BF134" i="3"/>
  <c r="T134" i="3"/>
  <c r="R134" i="3"/>
  <c r="P134" i="3"/>
  <c r="BI133" i="3"/>
  <c r="BH133" i="3"/>
  <c r="BG133" i="3"/>
  <c r="BF133" i="3"/>
  <c r="T133" i="3"/>
  <c r="R133" i="3"/>
  <c r="P133" i="3"/>
  <c r="BI130" i="3"/>
  <c r="BH130" i="3"/>
  <c r="BG130" i="3"/>
  <c r="BF130" i="3"/>
  <c r="T130" i="3"/>
  <c r="R130" i="3"/>
  <c r="P130" i="3"/>
  <c r="J123" i="3"/>
  <c r="F123" i="3"/>
  <c r="F121" i="3"/>
  <c r="E119" i="3"/>
  <c r="J91" i="3"/>
  <c r="F91" i="3"/>
  <c r="F89" i="3"/>
  <c r="E87" i="3"/>
  <c r="J24" i="3"/>
  <c r="E24" i="3"/>
  <c r="J92" i="3" s="1"/>
  <c r="J23" i="3"/>
  <c r="J18" i="3"/>
  <c r="E18" i="3"/>
  <c r="F124" i="3" s="1"/>
  <c r="J17" i="3"/>
  <c r="J12" i="3"/>
  <c r="J121" i="3"/>
  <c r="E7" i="3"/>
  <c r="E117" i="3"/>
  <c r="J37" i="2"/>
  <c r="J36" i="2"/>
  <c r="AY95" i="1" s="1"/>
  <c r="J35" i="2"/>
  <c r="AX95" i="1" s="1"/>
  <c r="BI267" i="2"/>
  <c r="BH267" i="2"/>
  <c r="BG267" i="2"/>
  <c r="BF267" i="2"/>
  <c r="T267" i="2"/>
  <c r="T266" i="2" s="1"/>
  <c r="R267" i="2"/>
  <c r="R266" i="2" s="1"/>
  <c r="P267" i="2"/>
  <c r="P266" i="2" s="1"/>
  <c r="BI265" i="2"/>
  <c r="BH265" i="2"/>
  <c r="BG265" i="2"/>
  <c r="BF265" i="2"/>
  <c r="T265" i="2"/>
  <c r="R265" i="2"/>
  <c r="P265" i="2"/>
  <c r="BI264" i="2"/>
  <c r="BH264" i="2"/>
  <c r="BG264" i="2"/>
  <c r="BF264" i="2"/>
  <c r="T264" i="2"/>
  <c r="R264" i="2"/>
  <c r="P264" i="2"/>
  <c r="BI261" i="2"/>
  <c r="BH261" i="2"/>
  <c r="BG261" i="2"/>
  <c r="BF261" i="2"/>
  <c r="T261" i="2"/>
  <c r="T260" i="2" s="1"/>
  <c r="R261" i="2"/>
  <c r="R260" i="2" s="1"/>
  <c r="P261" i="2"/>
  <c r="P260" i="2" s="1"/>
  <c r="BI259" i="2"/>
  <c r="BH259" i="2"/>
  <c r="BG259" i="2"/>
  <c r="BF259" i="2"/>
  <c r="T259" i="2"/>
  <c r="R259" i="2"/>
  <c r="P259" i="2"/>
  <c r="BI256" i="2"/>
  <c r="BH256" i="2"/>
  <c r="BG256" i="2"/>
  <c r="BF256" i="2"/>
  <c r="T256" i="2"/>
  <c r="R256" i="2"/>
  <c r="P256" i="2"/>
  <c r="BI253" i="2"/>
  <c r="BH253" i="2"/>
  <c r="BG253" i="2"/>
  <c r="BF253" i="2"/>
  <c r="T253" i="2"/>
  <c r="R253" i="2"/>
  <c r="P253" i="2"/>
  <c r="BI252" i="2"/>
  <c r="BH252" i="2"/>
  <c r="BG252" i="2"/>
  <c r="BF252" i="2"/>
  <c r="T252" i="2"/>
  <c r="R252" i="2"/>
  <c r="P252" i="2"/>
  <c r="BI251" i="2"/>
  <c r="BH251" i="2"/>
  <c r="BG251" i="2"/>
  <c r="BF251" i="2"/>
  <c r="T251" i="2"/>
  <c r="R251" i="2"/>
  <c r="P251" i="2"/>
  <c r="BI249" i="2"/>
  <c r="BH249" i="2"/>
  <c r="BG249" i="2"/>
  <c r="BF249" i="2"/>
  <c r="T249" i="2"/>
  <c r="R249" i="2"/>
  <c r="P249" i="2"/>
  <c r="BI248" i="2"/>
  <c r="BH248" i="2"/>
  <c r="BG248" i="2"/>
  <c r="BF248" i="2"/>
  <c r="T248" i="2"/>
  <c r="R248" i="2"/>
  <c r="P248" i="2"/>
  <c r="BI247" i="2"/>
  <c r="BH247" i="2"/>
  <c r="BG247" i="2"/>
  <c r="BF247" i="2"/>
  <c r="T247" i="2"/>
  <c r="R247" i="2"/>
  <c r="P247" i="2"/>
  <c r="BI246" i="2"/>
  <c r="BH246" i="2"/>
  <c r="BG246" i="2"/>
  <c r="BF246" i="2"/>
  <c r="T246" i="2"/>
  <c r="R246" i="2"/>
  <c r="P246" i="2"/>
  <c r="BI243" i="2"/>
  <c r="BH243" i="2"/>
  <c r="BG243" i="2"/>
  <c r="BF243" i="2"/>
  <c r="T243" i="2"/>
  <c r="R243" i="2"/>
  <c r="P243" i="2"/>
  <c r="BI240" i="2"/>
  <c r="BH240" i="2"/>
  <c r="BG240" i="2"/>
  <c r="BF240" i="2"/>
  <c r="T240" i="2"/>
  <c r="R240" i="2"/>
  <c r="P240" i="2"/>
  <c r="BI237" i="2"/>
  <c r="BH237" i="2"/>
  <c r="BG237" i="2"/>
  <c r="BF237" i="2"/>
  <c r="T237" i="2"/>
  <c r="R237" i="2"/>
  <c r="P237" i="2"/>
  <c r="BI229" i="2"/>
  <c r="BH229" i="2"/>
  <c r="BG229" i="2"/>
  <c r="BF229" i="2"/>
  <c r="T229" i="2"/>
  <c r="R229" i="2"/>
  <c r="P229" i="2"/>
  <c r="BI226" i="2"/>
  <c r="BH226" i="2"/>
  <c r="BG226" i="2"/>
  <c r="BF226" i="2"/>
  <c r="T226" i="2"/>
  <c r="R226" i="2"/>
  <c r="P226" i="2"/>
  <c r="BI223" i="2"/>
  <c r="BH223" i="2"/>
  <c r="BG223" i="2"/>
  <c r="BF223" i="2"/>
  <c r="T223" i="2"/>
  <c r="R223" i="2"/>
  <c r="P223" i="2"/>
  <c r="BI221" i="2"/>
  <c r="BH221" i="2"/>
  <c r="BG221" i="2"/>
  <c r="BF221" i="2"/>
  <c r="T221" i="2"/>
  <c r="R221" i="2"/>
  <c r="P221" i="2"/>
  <c r="BI217" i="2"/>
  <c r="BH217" i="2"/>
  <c r="BG217" i="2"/>
  <c r="BF217" i="2"/>
  <c r="T217" i="2"/>
  <c r="R217" i="2"/>
  <c r="P217" i="2"/>
  <c r="BI213" i="2"/>
  <c r="BH213" i="2"/>
  <c r="BG213" i="2"/>
  <c r="BF213" i="2"/>
  <c r="T213" i="2"/>
  <c r="R213" i="2"/>
  <c r="P213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6" i="2"/>
  <c r="BH206" i="2"/>
  <c r="BG206" i="2"/>
  <c r="BF206" i="2"/>
  <c r="T206" i="2"/>
  <c r="R206" i="2"/>
  <c r="P206" i="2"/>
  <c r="BI203" i="2"/>
  <c r="BH203" i="2"/>
  <c r="BG203" i="2"/>
  <c r="BF203" i="2"/>
  <c r="T203" i="2"/>
  <c r="R203" i="2"/>
  <c r="P203" i="2"/>
  <c r="BI199" i="2"/>
  <c r="BH199" i="2"/>
  <c r="BG199" i="2"/>
  <c r="BF199" i="2"/>
  <c r="T199" i="2"/>
  <c r="R199" i="2"/>
  <c r="P199" i="2"/>
  <c r="BI196" i="2"/>
  <c r="BH196" i="2"/>
  <c r="BG196" i="2"/>
  <c r="BF196" i="2"/>
  <c r="T196" i="2"/>
  <c r="R196" i="2"/>
  <c r="P196" i="2"/>
  <c r="BI195" i="2"/>
  <c r="BH195" i="2"/>
  <c r="BG195" i="2"/>
  <c r="BF195" i="2"/>
  <c r="T195" i="2"/>
  <c r="R195" i="2"/>
  <c r="P195" i="2"/>
  <c r="BI192" i="2"/>
  <c r="BH192" i="2"/>
  <c r="BG192" i="2"/>
  <c r="BF192" i="2"/>
  <c r="T192" i="2"/>
  <c r="R192" i="2"/>
  <c r="P192" i="2"/>
  <c r="BI189" i="2"/>
  <c r="BH189" i="2"/>
  <c r="BG189" i="2"/>
  <c r="BF189" i="2"/>
  <c r="T189" i="2"/>
  <c r="R189" i="2"/>
  <c r="P189" i="2"/>
  <c r="BI185" i="2"/>
  <c r="BH185" i="2"/>
  <c r="BG185" i="2"/>
  <c r="BF185" i="2"/>
  <c r="T185" i="2"/>
  <c r="R185" i="2"/>
  <c r="P185" i="2"/>
  <c r="BI183" i="2"/>
  <c r="BH183" i="2"/>
  <c r="BG183" i="2"/>
  <c r="BF183" i="2"/>
  <c r="T183" i="2"/>
  <c r="R183" i="2"/>
  <c r="P183" i="2"/>
  <c r="BI182" i="2"/>
  <c r="BH182" i="2"/>
  <c r="BG182" i="2"/>
  <c r="BF182" i="2"/>
  <c r="T182" i="2"/>
  <c r="R182" i="2"/>
  <c r="P182" i="2"/>
  <c r="BI178" i="2"/>
  <c r="BH178" i="2"/>
  <c r="BG178" i="2"/>
  <c r="BF178" i="2"/>
  <c r="T178" i="2"/>
  <c r="R178" i="2"/>
  <c r="P178" i="2"/>
  <c r="BI173" i="2"/>
  <c r="BH173" i="2"/>
  <c r="BG173" i="2"/>
  <c r="BF173" i="2"/>
  <c r="T173" i="2"/>
  <c r="R173" i="2"/>
  <c r="P173" i="2"/>
  <c r="BI169" i="2"/>
  <c r="BH169" i="2"/>
  <c r="BG169" i="2"/>
  <c r="BF169" i="2"/>
  <c r="T169" i="2"/>
  <c r="R169" i="2"/>
  <c r="P169" i="2"/>
  <c r="BI166" i="2"/>
  <c r="BH166" i="2"/>
  <c r="BG166" i="2"/>
  <c r="BF166" i="2"/>
  <c r="T166" i="2"/>
  <c r="R166" i="2"/>
  <c r="P166" i="2"/>
  <c r="BI164" i="2"/>
  <c r="BH164" i="2"/>
  <c r="BG164" i="2"/>
  <c r="BF164" i="2"/>
  <c r="T164" i="2"/>
  <c r="R164" i="2"/>
  <c r="P164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58" i="2"/>
  <c r="BH158" i="2"/>
  <c r="BG158" i="2"/>
  <c r="BF158" i="2"/>
  <c r="T158" i="2"/>
  <c r="R158" i="2"/>
  <c r="P158" i="2"/>
  <c r="BI155" i="2"/>
  <c r="BH155" i="2"/>
  <c r="BG155" i="2"/>
  <c r="BF155" i="2"/>
  <c r="T155" i="2"/>
  <c r="R155" i="2"/>
  <c r="P155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48" i="2"/>
  <c r="BH148" i="2"/>
  <c r="BG148" i="2"/>
  <c r="BF148" i="2"/>
  <c r="T148" i="2"/>
  <c r="R148" i="2"/>
  <c r="P148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3" i="2"/>
  <c r="BH143" i="2"/>
  <c r="BG143" i="2"/>
  <c r="BF143" i="2"/>
  <c r="T143" i="2"/>
  <c r="R143" i="2"/>
  <c r="P143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J123" i="2"/>
  <c r="F123" i="2"/>
  <c r="F121" i="2"/>
  <c r="E119" i="2"/>
  <c r="J91" i="2"/>
  <c r="F91" i="2"/>
  <c r="F89" i="2"/>
  <c r="E87" i="2"/>
  <c r="J24" i="2"/>
  <c r="E24" i="2"/>
  <c r="J92" i="2" s="1"/>
  <c r="J23" i="2"/>
  <c r="J18" i="2"/>
  <c r="E18" i="2"/>
  <c r="F92" i="2" s="1"/>
  <c r="J17" i="2"/>
  <c r="J12" i="2"/>
  <c r="J121" i="2"/>
  <c r="E7" i="2"/>
  <c r="E85" i="2"/>
  <c r="L90" i="1"/>
  <c r="AM90" i="1"/>
  <c r="AM89" i="1"/>
  <c r="L89" i="1"/>
  <c r="AM87" i="1"/>
  <c r="L87" i="1"/>
  <c r="L85" i="1"/>
  <c r="L84" i="1"/>
  <c r="J267" i="2"/>
  <c r="J252" i="2"/>
  <c r="BK237" i="2"/>
  <c r="BK206" i="2"/>
  <c r="J148" i="2"/>
  <c r="J226" i="2"/>
  <c r="AS94" i="1"/>
  <c r="BK185" i="2"/>
  <c r="J169" i="2"/>
  <c r="BK146" i="2"/>
  <c r="J198" i="3"/>
  <c r="BK198" i="3"/>
  <c r="BK141" i="3"/>
  <c r="BK233" i="3"/>
  <c r="J233" i="3"/>
  <c r="J148" i="3"/>
  <c r="BK216" i="3"/>
  <c r="BK144" i="3"/>
  <c r="BK209" i="3"/>
  <c r="BK219" i="3"/>
  <c r="J144" i="3"/>
  <c r="BK258" i="3"/>
  <c r="J165" i="3"/>
  <c r="J204" i="4"/>
  <c r="J184" i="4"/>
  <c r="BK242" i="4"/>
  <c r="BK159" i="4"/>
  <c r="J212" i="4"/>
  <c r="BK130" i="4"/>
  <c r="BK193" i="4"/>
  <c r="J136" i="4"/>
  <c r="J193" i="4"/>
  <c r="J139" i="4"/>
  <c r="J241" i="4"/>
  <c r="BK170" i="4"/>
  <c r="BK204" i="4"/>
  <c r="BK149" i="4"/>
  <c r="J197" i="5"/>
  <c r="BK148" i="5"/>
  <c r="BK210" i="5"/>
  <c r="BK135" i="5"/>
  <c r="J175" i="5"/>
  <c r="BK198" i="5"/>
  <c r="BK245" i="5"/>
  <c r="J215" i="5"/>
  <c r="BK159" i="5"/>
  <c r="BK218" i="5"/>
  <c r="BK145" i="5"/>
  <c r="J218" i="5"/>
  <c r="J171" i="5"/>
  <c r="J135" i="5"/>
  <c r="BK132" i="6"/>
  <c r="BK136" i="6"/>
  <c r="J265" i="2"/>
  <c r="J256" i="2"/>
  <c r="J178" i="2"/>
  <c r="BK143" i="2"/>
  <c r="BK240" i="2"/>
  <c r="J183" i="2"/>
  <c r="J237" i="2"/>
  <c r="BK199" i="2"/>
  <c r="J155" i="2"/>
  <c r="J213" i="2"/>
  <c r="J143" i="2"/>
  <c r="BK139" i="2"/>
  <c r="BK253" i="3"/>
  <c r="J135" i="3"/>
  <c r="J151" i="3"/>
  <c r="BK201" i="3"/>
  <c r="BK134" i="3"/>
  <c r="J219" i="3"/>
  <c r="J268" i="3"/>
  <c r="BK202" i="3"/>
  <c r="J134" i="3"/>
  <c r="BK212" i="3"/>
  <c r="J194" i="3"/>
  <c r="J266" i="3"/>
  <c r="J236" i="3"/>
  <c r="J154" i="3"/>
  <c r="BK187" i="4"/>
  <c r="BK232" i="4"/>
  <c r="BK190" i="4"/>
  <c r="BK205" i="4"/>
  <c r="BK160" i="4"/>
  <c r="BK235" i="4"/>
  <c r="J153" i="4"/>
  <c r="J243" i="4"/>
  <c r="BK167" i="4"/>
  <c r="J246" i="4"/>
  <c r="J164" i="4"/>
  <c r="J210" i="5"/>
  <c r="J157" i="5"/>
  <c r="BK253" i="5"/>
  <c r="J148" i="5"/>
  <c r="J246" i="5"/>
  <c r="BK246" i="5"/>
  <c r="BK201" i="5"/>
  <c r="J205" i="5"/>
  <c r="BK238" i="5"/>
  <c r="BK152" i="5"/>
  <c r="BK226" i="5"/>
  <c r="J187" i="5"/>
  <c r="BK148" i="6"/>
  <c r="J151" i="6"/>
  <c r="BK130" i="6"/>
  <c r="BK265" i="2"/>
  <c r="J259" i="2"/>
  <c r="BK253" i="2"/>
  <c r="BK249" i="2"/>
  <c r="BK221" i="2"/>
  <c r="BK182" i="2"/>
  <c r="J147" i="2"/>
  <c r="BK196" i="2"/>
  <c r="BK152" i="2"/>
  <c r="BK209" i="2"/>
  <c r="BK162" i="2"/>
  <c r="BK151" i="2"/>
  <c r="BK132" i="2"/>
  <c r="BK130" i="2"/>
  <c r="BK131" i="2"/>
  <c r="J182" i="3"/>
  <c r="BK186" i="3"/>
  <c r="J255" i="3"/>
  <c r="J141" i="3"/>
  <c r="J230" i="3"/>
  <c r="BK255" i="3"/>
  <c r="J258" i="3"/>
  <c r="J254" i="3"/>
  <c r="J215" i="3"/>
  <c r="BK165" i="3"/>
  <c r="BK244" i="3"/>
  <c r="BK161" i="3"/>
  <c r="BK139" i="4"/>
  <c r="J201" i="4"/>
  <c r="J247" i="4"/>
  <c r="BK179" i="4"/>
  <c r="J160" i="4"/>
  <c r="BK241" i="4"/>
  <c r="J174" i="4"/>
  <c r="J224" i="4"/>
  <c r="J156" i="4"/>
  <c r="J248" i="4"/>
  <c r="BK153" i="4"/>
  <c r="BK169" i="4"/>
  <c r="J245" i="5"/>
  <c r="BK166" i="5"/>
  <c r="J229" i="5"/>
  <c r="BK141" i="5"/>
  <c r="BK191" i="5"/>
  <c r="BK241" i="5"/>
  <c r="BK157" i="5"/>
  <c r="J194" i="5"/>
  <c r="BK240" i="5"/>
  <c r="BK149" i="5"/>
  <c r="BK232" i="5"/>
  <c r="J164" i="5"/>
  <c r="J148" i="6"/>
  <c r="J143" i="6"/>
  <c r="BK261" i="2"/>
  <c r="J253" i="2"/>
  <c r="J248" i="2"/>
  <c r="J223" i="2"/>
  <c r="J185" i="2"/>
  <c r="J166" i="2"/>
  <c r="BK133" i="2"/>
  <c r="J189" i="2"/>
  <c r="BK246" i="2"/>
  <c r="J206" i="2"/>
  <c r="J161" i="2"/>
  <c r="J217" i="2"/>
  <c r="BK210" i="2"/>
  <c r="J240" i="2"/>
  <c r="J223" i="3"/>
  <c r="BK247" i="3"/>
  <c r="J133" i="3"/>
  <c r="J161" i="3"/>
  <c r="J247" i="3"/>
  <c r="BK187" i="3"/>
  <c r="BK228" i="3"/>
  <c r="BK164" i="3"/>
  <c r="BK205" i="3"/>
  <c r="J228" i="3"/>
  <c r="J172" i="3"/>
  <c r="BK256" i="3"/>
  <c r="BK243" i="4"/>
  <c r="J256" i="4"/>
  <c r="BK164" i="4"/>
  <c r="BK208" i="4"/>
  <c r="J178" i="4"/>
  <c r="BK244" i="4"/>
  <c r="BK181" i="4"/>
  <c r="J216" i="4"/>
  <c r="J205" i="4"/>
  <c r="J162" i="4"/>
  <c r="J142" i="4"/>
  <c r="J232" i="4"/>
  <c r="J218" i="4"/>
  <c r="BK156" i="4"/>
  <c r="BK209" i="5"/>
  <c r="J251" i="5"/>
  <c r="J152" i="5"/>
  <c r="BK236" i="5"/>
  <c r="J134" i="5"/>
  <c r="BK161" i="5"/>
  <c r="BK235" i="5"/>
  <c r="BK167" i="5"/>
  <c r="J242" i="5"/>
  <c r="BK184" i="5"/>
  <c r="J236" i="5"/>
  <c r="J201" i="5"/>
  <c r="J149" i="5"/>
  <c r="J139" i="6"/>
  <c r="J131" i="6"/>
  <c r="J261" i="2"/>
  <c r="BK256" i="2"/>
  <c r="J249" i="2"/>
  <c r="BK226" i="2"/>
  <c r="J192" i="2"/>
  <c r="J164" i="2"/>
  <c r="J132" i="2"/>
  <c r="J195" i="2"/>
  <c r="J247" i="2"/>
  <c r="BK229" i="2"/>
  <c r="BK192" i="2"/>
  <c r="J182" i="2"/>
  <c r="BK178" i="2"/>
  <c r="J173" i="2"/>
  <c r="BK169" i="2"/>
  <c r="BK164" i="2"/>
  <c r="J139" i="2"/>
  <c r="BK166" i="2"/>
  <c r="BK148" i="2"/>
  <c r="BK271" i="3"/>
  <c r="J155" i="3"/>
  <c r="BK236" i="3"/>
  <c r="J158" i="3"/>
  <c r="BK215" i="3"/>
  <c r="BK273" i="3"/>
  <c r="BK194" i="3"/>
  <c r="J259" i="3"/>
  <c r="J167" i="3"/>
  <c r="J256" i="3"/>
  <c r="J250" i="3"/>
  <c r="J189" i="3"/>
  <c r="BK133" i="3"/>
  <c r="J209" i="3"/>
  <c r="BK142" i="4"/>
  <c r="J244" i="4"/>
  <c r="J159" i="4"/>
  <c r="BK201" i="4"/>
  <c r="BK246" i="4"/>
  <c r="BK216" i="4"/>
  <c r="BK184" i="4"/>
  <c r="BK247" i="4"/>
  <c r="J167" i="4"/>
  <c r="BK143" i="4"/>
  <c r="J242" i="4"/>
  <c r="J179" i="4"/>
  <c r="J235" i="4"/>
  <c r="BK229" i="5"/>
  <c r="J167" i="5"/>
  <c r="J226" i="5"/>
  <c r="J138" i="5"/>
  <c r="J235" i="5"/>
  <c r="J253" i="5"/>
  <c r="J166" i="5"/>
  <c r="J184" i="5"/>
  <c r="BK197" i="5"/>
  <c r="J142" i="5"/>
  <c r="J237" i="5"/>
  <c r="J178" i="5"/>
  <c r="J241" i="5"/>
  <c r="J198" i="5"/>
  <c r="J129" i="6"/>
  <c r="BK131" i="6"/>
  <c r="BK129" i="6"/>
  <c r="BK126" i="6"/>
  <c r="J264" i="2"/>
  <c r="BK252" i="2"/>
  <c r="BK248" i="2"/>
  <c r="J199" i="2"/>
  <c r="BK161" i="2"/>
  <c r="BK217" i="2"/>
  <c r="BK155" i="2"/>
  <c r="J246" i="2"/>
  <c r="J203" i="2"/>
  <c r="BK147" i="2"/>
  <c r="J131" i="2"/>
  <c r="J151" i="2"/>
  <c r="BK140" i="2"/>
  <c r="J133" i="2"/>
  <c r="J227" i="3"/>
  <c r="BK154" i="3"/>
  <c r="J202" i="3"/>
  <c r="BK155" i="3"/>
  <c r="BK266" i="3"/>
  <c r="BK135" i="3"/>
  <c r="BK223" i="3"/>
  <c r="BK167" i="3"/>
  <c r="J244" i="3"/>
  <c r="BK151" i="3"/>
  <c r="J130" i="3"/>
  <c r="J212" i="3"/>
  <c r="J273" i="3"/>
  <c r="J176" i="3"/>
  <c r="BK218" i="4"/>
  <c r="BK221" i="4"/>
  <c r="J169" i="4"/>
  <c r="BK256" i="4"/>
  <c r="BK224" i="4"/>
  <c r="BK258" i="4"/>
  <c r="J150" i="4"/>
  <c r="BK181" i="5"/>
  <c r="J145" i="5"/>
  <c r="BK176" i="5"/>
  <c r="J232" i="5"/>
  <c r="BK205" i="5"/>
  <c r="BK248" i="5"/>
  <c r="J181" i="5"/>
  <c r="J248" i="5"/>
  <c r="J191" i="5"/>
  <c r="BK242" i="5"/>
  <c r="BK215" i="5"/>
  <c r="J141" i="5"/>
  <c r="BK139" i="6"/>
  <c r="BK143" i="6"/>
  <c r="BK267" i="2"/>
  <c r="BK259" i="2"/>
  <c r="BK251" i="2"/>
  <c r="BK247" i="2"/>
  <c r="BK213" i="2"/>
  <c r="BK183" i="2"/>
  <c r="J140" i="2"/>
  <c r="J221" i="2"/>
  <c r="J146" i="2"/>
  <c r="BK223" i="2"/>
  <c r="BK195" i="2"/>
  <c r="J229" i="2"/>
  <c r="BK203" i="2"/>
  <c r="J158" i="2"/>
  <c r="BK260" i="3"/>
  <c r="BK189" i="3"/>
  <c r="J253" i="3"/>
  <c r="J187" i="3"/>
  <c r="BK130" i="3"/>
  <c r="BK176" i="3"/>
  <c r="BK254" i="3"/>
  <c r="J216" i="3"/>
  <c r="BK263" i="3"/>
  <c r="BK169" i="3"/>
  <c r="J271" i="3"/>
  <c r="BK259" i="3"/>
  <c r="J164" i="3"/>
  <c r="BK250" i="3"/>
  <c r="BK148" i="3"/>
  <c r="J258" i="4"/>
  <c r="BK248" i="4"/>
  <c r="BK251" i="4"/>
  <c r="BK146" i="4"/>
  <c r="BK238" i="4"/>
  <c r="BK162" i="4"/>
  <c r="J238" i="4"/>
  <c r="J170" i="4"/>
  <c r="J251" i="4"/>
  <c r="J221" i="4"/>
  <c r="J130" i="4"/>
  <c r="J208" i="4"/>
  <c r="BK212" i="5"/>
  <c r="J156" i="5"/>
  <c r="BK178" i="5"/>
  <c r="BK251" i="5"/>
  <c r="BK130" i="5"/>
  <c r="BK187" i="5"/>
  <c r="J212" i="5"/>
  <c r="BK175" i="5"/>
  <c r="J130" i="5"/>
  <c r="BK194" i="5"/>
  <c r="J161" i="5"/>
  <c r="J238" i="5"/>
  <c r="BK156" i="5"/>
  <c r="BK151" i="6"/>
  <c r="J130" i="6"/>
  <c r="J126" i="6"/>
  <c r="BK264" i="2"/>
  <c r="J251" i="2"/>
  <c r="J243" i="2"/>
  <c r="J196" i="2"/>
  <c r="J162" i="2"/>
  <c r="BK243" i="2"/>
  <c r="J130" i="2"/>
  <c r="J210" i="2"/>
  <c r="BK158" i="2"/>
  <c r="BK189" i="2"/>
  <c r="BK173" i="2"/>
  <c r="J152" i="2"/>
  <c r="J209" i="2"/>
  <c r="J205" i="3"/>
  <c r="J263" i="3"/>
  <c r="J169" i="3"/>
  <c r="BK268" i="3"/>
  <c r="BK147" i="3"/>
  <c r="BK227" i="3"/>
  <c r="BK158" i="3"/>
  <c r="J186" i="3"/>
  <c r="J147" i="3"/>
  <c r="BK172" i="3"/>
  <c r="BK230" i="3"/>
  <c r="BK182" i="3"/>
  <c r="J260" i="3"/>
  <c r="J201" i="3"/>
  <c r="J198" i="4"/>
  <c r="BK253" i="4"/>
  <c r="BK174" i="4"/>
  <c r="BK212" i="4"/>
  <c r="BK150" i="4"/>
  <c r="BK198" i="4"/>
  <c r="J143" i="4"/>
  <c r="J187" i="4"/>
  <c r="J146" i="4"/>
  <c r="J181" i="4"/>
  <c r="J149" i="4"/>
  <c r="J190" i="4"/>
  <c r="J253" i="4"/>
  <c r="BK178" i="4"/>
  <c r="BK136" i="4"/>
  <c r="BK171" i="5"/>
  <c r="BK237" i="5"/>
  <c r="BK164" i="5"/>
  <c r="BK134" i="5"/>
  <c r="BK153" i="5"/>
  <c r="J240" i="5"/>
  <c r="J159" i="5"/>
  <c r="J176" i="5"/>
  <c r="J153" i="5"/>
  <c r="BK142" i="5"/>
  <c r="J209" i="5"/>
  <c r="BK138" i="5"/>
  <c r="J132" i="6"/>
  <c r="J136" i="6"/>
  <c r="R129" i="2" l="1"/>
  <c r="R165" i="2"/>
  <c r="BK222" i="2"/>
  <c r="J222" i="2"/>
  <c r="J102" i="2" s="1"/>
  <c r="R263" i="2"/>
  <c r="R262" i="2"/>
  <c r="P175" i="3"/>
  <c r="T229" i="3"/>
  <c r="T168" i="4"/>
  <c r="P217" i="4"/>
  <c r="P165" i="5"/>
  <c r="T211" i="5"/>
  <c r="P129" i="2"/>
  <c r="BK165" i="2"/>
  <c r="J165" i="2"/>
  <c r="J99" i="2" s="1"/>
  <c r="P222" i="2"/>
  <c r="BK263" i="2"/>
  <c r="J263" i="2"/>
  <c r="J106" i="2" s="1"/>
  <c r="R175" i="3"/>
  <c r="R229" i="3"/>
  <c r="R129" i="4"/>
  <c r="P163" i="4"/>
  <c r="BK197" i="4"/>
  <c r="J197" i="4"/>
  <c r="J101" i="4"/>
  <c r="R245" i="4"/>
  <c r="T165" i="5"/>
  <c r="P211" i="5"/>
  <c r="R125" i="6"/>
  <c r="BK129" i="2"/>
  <c r="P165" i="2"/>
  <c r="R222" i="2"/>
  <c r="P129" i="3"/>
  <c r="T168" i="3"/>
  <c r="T208" i="3"/>
  <c r="P257" i="3"/>
  <c r="BK168" i="4"/>
  <c r="J168" i="4" s="1"/>
  <c r="J100" i="4" s="1"/>
  <c r="T217" i="4"/>
  <c r="P129" i="5"/>
  <c r="P160" i="5"/>
  <c r="BK190" i="5"/>
  <c r="J190" i="5"/>
  <c r="J101" i="5"/>
  <c r="P239" i="5"/>
  <c r="R135" i="6"/>
  <c r="BK172" i="2"/>
  <c r="J172" i="2"/>
  <c r="J100" i="2" s="1"/>
  <c r="T202" i="2"/>
  <c r="P250" i="2"/>
  <c r="BK175" i="3"/>
  <c r="J175" i="3" s="1"/>
  <c r="J100" i="3" s="1"/>
  <c r="BK229" i="3"/>
  <c r="J229" i="3"/>
  <c r="J102" i="3" s="1"/>
  <c r="R168" i="4"/>
  <c r="R217" i="4"/>
  <c r="T129" i="5"/>
  <c r="R160" i="5"/>
  <c r="P190" i="5"/>
  <c r="T239" i="5"/>
  <c r="P125" i="6"/>
  <c r="R172" i="2"/>
  <c r="BK202" i="2"/>
  <c r="J202" i="2" s="1"/>
  <c r="J101" i="2" s="1"/>
  <c r="T250" i="2"/>
  <c r="T175" i="3"/>
  <c r="P229" i="3"/>
  <c r="P129" i="4"/>
  <c r="BK163" i="4"/>
  <c r="J163" i="4"/>
  <c r="J99" i="4" s="1"/>
  <c r="T197" i="4"/>
  <c r="T245" i="4"/>
  <c r="R165" i="5"/>
  <c r="BK211" i="5"/>
  <c r="J211" i="5"/>
  <c r="J102" i="5" s="1"/>
  <c r="P135" i="6"/>
  <c r="T172" i="2"/>
  <c r="P202" i="2"/>
  <c r="BK250" i="2"/>
  <c r="J250" i="2"/>
  <c r="J103" i="2"/>
  <c r="T263" i="2"/>
  <c r="T262" i="2" s="1"/>
  <c r="R129" i="3"/>
  <c r="P168" i="3"/>
  <c r="R208" i="3"/>
  <c r="T257" i="3"/>
  <c r="BK129" i="4"/>
  <c r="J129" i="4" s="1"/>
  <c r="J98" i="4" s="1"/>
  <c r="R163" i="4"/>
  <c r="P197" i="4"/>
  <c r="P245" i="4"/>
  <c r="BK165" i="5"/>
  <c r="J165" i="5" s="1"/>
  <c r="J100" i="5" s="1"/>
  <c r="R211" i="5"/>
  <c r="BK135" i="6"/>
  <c r="J135" i="6" s="1"/>
  <c r="J99" i="6" s="1"/>
  <c r="P172" i="2"/>
  <c r="R202" i="2"/>
  <c r="R250" i="2"/>
  <c r="T129" i="3"/>
  <c r="T128" i="3" s="1"/>
  <c r="T127" i="3" s="1"/>
  <c r="R168" i="3"/>
  <c r="P208" i="3"/>
  <c r="R257" i="3"/>
  <c r="P168" i="4"/>
  <c r="BK217" i="4"/>
  <c r="J217" i="4"/>
  <c r="J102" i="4" s="1"/>
  <c r="R129" i="5"/>
  <c r="T160" i="5"/>
  <c r="R190" i="5"/>
  <c r="BK239" i="5"/>
  <c r="J239" i="5"/>
  <c r="J103" i="5" s="1"/>
  <c r="T125" i="6"/>
  <c r="T129" i="2"/>
  <c r="T128" i="2"/>
  <c r="T127" i="2" s="1"/>
  <c r="T165" i="2"/>
  <c r="T222" i="2"/>
  <c r="P263" i="2"/>
  <c r="P262" i="2" s="1"/>
  <c r="BK129" i="3"/>
  <c r="BK168" i="3"/>
  <c r="J168" i="3"/>
  <c r="J99" i="3" s="1"/>
  <c r="BK208" i="3"/>
  <c r="J208" i="3" s="1"/>
  <c r="J101" i="3" s="1"/>
  <c r="BK257" i="3"/>
  <c r="J257" i="3"/>
  <c r="J103" i="3" s="1"/>
  <c r="T129" i="4"/>
  <c r="T128" i="4" s="1"/>
  <c r="T127" i="4" s="1"/>
  <c r="T163" i="4"/>
  <c r="R197" i="4"/>
  <c r="BK245" i="4"/>
  <c r="J245" i="4"/>
  <c r="J103" i="4" s="1"/>
  <c r="BK129" i="5"/>
  <c r="J129" i="5" s="1"/>
  <c r="J98" i="5" s="1"/>
  <c r="BK160" i="5"/>
  <c r="J160" i="5"/>
  <c r="J99" i="5" s="1"/>
  <c r="T190" i="5"/>
  <c r="R239" i="5"/>
  <c r="BK125" i="6"/>
  <c r="J125" i="6" s="1"/>
  <c r="J98" i="6" s="1"/>
  <c r="T135" i="6"/>
  <c r="BK267" i="3"/>
  <c r="J267" i="3" s="1"/>
  <c r="J104" i="3" s="1"/>
  <c r="BK247" i="5"/>
  <c r="J247" i="5"/>
  <c r="J104" i="5" s="1"/>
  <c r="BK250" i="5"/>
  <c r="J250" i="5" s="1"/>
  <c r="J106" i="5" s="1"/>
  <c r="BK272" i="3"/>
  <c r="J272" i="3"/>
  <c r="J107" i="3" s="1"/>
  <c r="BK260" i="2"/>
  <c r="J260" i="2" s="1"/>
  <c r="J104" i="2" s="1"/>
  <c r="BK266" i="2"/>
  <c r="J266" i="2"/>
  <c r="J107" i="2" s="1"/>
  <c r="BK270" i="3"/>
  <c r="J270" i="3" s="1"/>
  <c r="J106" i="3" s="1"/>
  <c r="BK255" i="4"/>
  <c r="J255" i="4"/>
  <c r="J106" i="4" s="1"/>
  <c r="BK257" i="4"/>
  <c r="J257" i="4" s="1"/>
  <c r="J107" i="4" s="1"/>
  <c r="BK142" i="6"/>
  <c r="J142" i="6"/>
  <c r="J100" i="6" s="1"/>
  <c r="BK150" i="6"/>
  <c r="BK149" i="6" s="1"/>
  <c r="J149" i="6" s="1"/>
  <c r="J102" i="6" s="1"/>
  <c r="BK252" i="4"/>
  <c r="J252" i="4" s="1"/>
  <c r="J104" i="4" s="1"/>
  <c r="BK147" i="6"/>
  <c r="J147" i="6"/>
  <c r="J101" i="6" s="1"/>
  <c r="BK252" i="5"/>
  <c r="J252" i="5" s="1"/>
  <c r="J107" i="5" s="1"/>
  <c r="BE129" i="6"/>
  <c r="BE132" i="6"/>
  <c r="BE139" i="6"/>
  <c r="BE148" i="6"/>
  <c r="BE151" i="6"/>
  <c r="F92" i="6"/>
  <c r="J117" i="6"/>
  <c r="BE130" i="6"/>
  <c r="J120" i="6"/>
  <c r="E113" i="6"/>
  <c r="BE126" i="6"/>
  <c r="BE136" i="6"/>
  <c r="BK128" i="5"/>
  <c r="BE131" i="6"/>
  <c r="BE143" i="6"/>
  <c r="J89" i="5"/>
  <c r="BE130" i="5"/>
  <c r="BE197" i="5"/>
  <c r="BE248" i="5"/>
  <c r="BE141" i="5"/>
  <c r="BE153" i="5"/>
  <c r="BE156" i="5"/>
  <c r="BE166" i="5"/>
  <c r="BE171" i="5"/>
  <c r="BE176" i="5"/>
  <c r="BE181" i="5"/>
  <c r="BE209" i="5"/>
  <c r="BE212" i="5"/>
  <c r="BE236" i="5"/>
  <c r="BE251" i="5"/>
  <c r="BK128" i="4"/>
  <c r="E85" i="5"/>
  <c r="F92" i="5"/>
  <c r="BE135" i="5"/>
  <c r="BE184" i="5"/>
  <c r="BE226" i="5"/>
  <c r="BE229" i="5"/>
  <c r="BE240" i="5"/>
  <c r="BE245" i="5"/>
  <c r="BE134" i="5"/>
  <c r="BE175" i="5"/>
  <c r="BE178" i="5"/>
  <c r="BE187" i="5"/>
  <c r="BE191" i="5"/>
  <c r="BE205" i="5"/>
  <c r="BE235" i="5"/>
  <c r="BE242" i="5"/>
  <c r="BE246" i="5"/>
  <c r="BE138" i="5"/>
  <c r="BE142" i="5"/>
  <c r="BE145" i="5"/>
  <c r="BE148" i="5"/>
  <c r="BE149" i="5"/>
  <c r="BE152" i="5"/>
  <c r="BE164" i="5"/>
  <c r="BE210" i="5"/>
  <c r="BE232" i="5"/>
  <c r="BE238" i="5"/>
  <c r="BE157" i="5"/>
  <c r="BE159" i="5"/>
  <c r="BE167" i="5"/>
  <c r="BE198" i="5"/>
  <c r="BE201" i="5"/>
  <c r="BE218" i="5"/>
  <c r="BE237" i="5"/>
  <c r="BE253" i="5"/>
  <c r="J124" i="5"/>
  <c r="BE194" i="5"/>
  <c r="BE161" i="5"/>
  <c r="BE215" i="5"/>
  <c r="BE241" i="5"/>
  <c r="BE143" i="4"/>
  <c r="BE174" i="4"/>
  <c r="BE184" i="4"/>
  <c r="BE190" i="4"/>
  <c r="BE242" i="4"/>
  <c r="BE251" i="4"/>
  <c r="BE256" i="4"/>
  <c r="BE258" i="4"/>
  <c r="E117" i="4"/>
  <c r="BE156" i="4"/>
  <c r="BE201" i="4"/>
  <c r="BE246" i="4"/>
  <c r="BE247" i="4"/>
  <c r="BE253" i="4"/>
  <c r="J129" i="3"/>
  <c r="J98" i="3" s="1"/>
  <c r="J92" i="4"/>
  <c r="BE159" i="4"/>
  <c r="BE178" i="4"/>
  <c r="BE218" i="4"/>
  <c r="BE244" i="4"/>
  <c r="F92" i="4"/>
  <c r="BE153" i="4"/>
  <c r="BE170" i="4"/>
  <c r="BE224" i="4"/>
  <c r="BE248" i="4"/>
  <c r="J89" i="4"/>
  <c r="BE139" i="4"/>
  <c r="BE149" i="4"/>
  <c r="BE150" i="4"/>
  <c r="BE167" i="4"/>
  <c r="BE181" i="4"/>
  <c r="BE235" i="4"/>
  <c r="BE243" i="4"/>
  <c r="BE146" i="4"/>
  <c r="BE164" i="4"/>
  <c r="BE193" i="4"/>
  <c r="BE198" i="4"/>
  <c r="BE204" i="4"/>
  <c r="BE205" i="4"/>
  <c r="BE238" i="4"/>
  <c r="BE130" i="4"/>
  <c r="BE142" i="4"/>
  <c r="BE162" i="4"/>
  <c r="BE169" i="4"/>
  <c r="BE232" i="4"/>
  <c r="BE136" i="4"/>
  <c r="BE160" i="4"/>
  <c r="BE179" i="4"/>
  <c r="BE187" i="4"/>
  <c r="BE208" i="4"/>
  <c r="BE212" i="4"/>
  <c r="BE216" i="4"/>
  <c r="BE221" i="4"/>
  <c r="BE241" i="4"/>
  <c r="J129" i="2"/>
  <c r="J98" i="2"/>
  <c r="E85" i="3"/>
  <c r="BE133" i="3"/>
  <c r="BE134" i="3"/>
  <c r="BE141" i="3"/>
  <c r="BE158" i="3"/>
  <c r="BE202" i="3"/>
  <c r="BE223" i="3"/>
  <c r="BE227" i="3"/>
  <c r="BE273" i="3"/>
  <c r="BK262" i="2"/>
  <c r="J262" i="2" s="1"/>
  <c r="J105" i="2" s="1"/>
  <c r="J124" i="3"/>
  <c r="BE154" i="3"/>
  <c r="BE155" i="3"/>
  <c r="BE186" i="3"/>
  <c r="BE201" i="3"/>
  <c r="BE205" i="3"/>
  <c r="BE256" i="3"/>
  <c r="F92" i="3"/>
  <c r="BE144" i="3"/>
  <c r="BE164" i="3"/>
  <c r="BE165" i="3"/>
  <c r="BE182" i="3"/>
  <c r="BE187" i="3"/>
  <c r="BE189" i="3"/>
  <c r="BE130" i="3"/>
  <c r="BE135" i="3"/>
  <c r="BE176" i="3"/>
  <c r="BE250" i="3"/>
  <c r="BE253" i="3"/>
  <c r="BE254" i="3"/>
  <c r="BE260" i="3"/>
  <c r="BE147" i="3"/>
  <c r="BE172" i="3"/>
  <c r="J89" i="3"/>
  <c r="BE151" i="3"/>
  <c r="BE194" i="3"/>
  <c r="BE198" i="3"/>
  <c r="BE209" i="3"/>
  <c r="BE228" i="3"/>
  <c r="BE230" i="3"/>
  <c r="BE247" i="3"/>
  <c r="BE263" i="3"/>
  <c r="BE271" i="3"/>
  <c r="BE161" i="3"/>
  <c r="BE212" i="3"/>
  <c r="BE215" i="3"/>
  <c r="BE216" i="3"/>
  <c r="BE219" i="3"/>
  <c r="BE233" i="3"/>
  <c r="BE255" i="3"/>
  <c r="BE259" i="3"/>
  <c r="BE266" i="3"/>
  <c r="BE148" i="3"/>
  <c r="BE167" i="3"/>
  <c r="BE169" i="3"/>
  <c r="BE236" i="3"/>
  <c r="BE244" i="3"/>
  <c r="BE258" i="3"/>
  <c r="BE268" i="3"/>
  <c r="J124" i="2"/>
  <c r="E117" i="2"/>
  <c r="BE132" i="2"/>
  <c r="BE139" i="2"/>
  <c r="BE147" i="2"/>
  <c r="BE155" i="2"/>
  <c r="J89" i="2"/>
  <c r="BE140" i="2"/>
  <c r="BE192" i="2"/>
  <c r="BE251" i="2"/>
  <c r="BE130" i="2"/>
  <c r="BE161" i="2"/>
  <c r="BE166" i="2"/>
  <c r="BE183" i="2"/>
  <c r="BE221" i="2"/>
  <c r="BE226" i="2"/>
  <c r="F124" i="2"/>
  <c r="BE133" i="2"/>
  <c r="BE143" i="2"/>
  <c r="BE146" i="2"/>
  <c r="BE169" i="2"/>
  <c r="BE178" i="2"/>
  <c r="BE182" i="2"/>
  <c r="BE185" i="2"/>
  <c r="BE189" i="2"/>
  <c r="BE196" i="2"/>
  <c r="BE206" i="2"/>
  <c r="BE213" i="2"/>
  <c r="BE217" i="2"/>
  <c r="BE237" i="2"/>
  <c r="BE240" i="2"/>
  <c r="BE243" i="2"/>
  <c r="BE246" i="2"/>
  <c r="BE148" i="2"/>
  <c r="BE151" i="2"/>
  <c r="BE199" i="2"/>
  <c r="BE203" i="2"/>
  <c r="BE210" i="2"/>
  <c r="BE229" i="2"/>
  <c r="BE131" i="2"/>
  <c r="BE152" i="2"/>
  <c r="BE158" i="2"/>
  <c r="BE162" i="2"/>
  <c r="BE164" i="2"/>
  <c r="BE173" i="2"/>
  <c r="BE195" i="2"/>
  <c r="BE209" i="2"/>
  <c r="BE223" i="2"/>
  <c r="BE247" i="2"/>
  <c r="BE248" i="2"/>
  <c r="BE249" i="2"/>
  <c r="BE252" i="2"/>
  <c r="BE253" i="2"/>
  <c r="BE256" i="2"/>
  <c r="BE259" i="2"/>
  <c r="BE261" i="2"/>
  <c r="BE264" i="2"/>
  <c r="BE265" i="2"/>
  <c r="BE267" i="2"/>
  <c r="J34" i="3"/>
  <c r="AW96" i="1"/>
  <c r="F35" i="3"/>
  <c r="BB96" i="1"/>
  <c r="F36" i="6"/>
  <c r="BC99" i="1"/>
  <c r="F34" i="6"/>
  <c r="BA99" i="1"/>
  <c r="J34" i="6"/>
  <c r="AW99" i="1"/>
  <c r="F37" i="6"/>
  <c r="BD99" i="1"/>
  <c r="F35" i="2"/>
  <c r="BB95" i="1" s="1"/>
  <c r="J34" i="4"/>
  <c r="AW97" i="1" s="1"/>
  <c r="F35" i="5"/>
  <c r="BB98" i="1" s="1"/>
  <c r="F35" i="6"/>
  <c r="BB99" i="1" s="1"/>
  <c r="J34" i="2"/>
  <c r="AW95" i="1" s="1"/>
  <c r="F37" i="4"/>
  <c r="BD97" i="1" s="1"/>
  <c r="F36" i="5"/>
  <c r="BC98" i="1" s="1"/>
  <c r="F36" i="2"/>
  <c r="BC95" i="1" s="1"/>
  <c r="F36" i="4"/>
  <c r="BC97" i="1" s="1"/>
  <c r="F37" i="2"/>
  <c r="BD95" i="1" s="1"/>
  <c r="F34" i="3"/>
  <c r="BA96" i="1" s="1"/>
  <c r="F35" i="4"/>
  <c r="BB97" i="1" s="1"/>
  <c r="F34" i="5"/>
  <c r="BA98" i="1" s="1"/>
  <c r="F36" i="3"/>
  <c r="BC96" i="1" s="1"/>
  <c r="F37" i="3"/>
  <c r="BD96" i="1" s="1"/>
  <c r="J34" i="5"/>
  <c r="AW98" i="1" s="1"/>
  <c r="F34" i="2"/>
  <c r="BA95" i="1" s="1"/>
  <c r="F34" i="4"/>
  <c r="BA97" i="1" s="1"/>
  <c r="F37" i="5"/>
  <c r="BD98" i="1" s="1"/>
  <c r="P128" i="4" l="1"/>
  <c r="P127" i="4" s="1"/>
  <c r="AU97" i="1" s="1"/>
  <c r="T124" i="6"/>
  <c r="T123" i="6" s="1"/>
  <c r="R128" i="3"/>
  <c r="R127" i="3"/>
  <c r="T128" i="5"/>
  <c r="T127" i="5" s="1"/>
  <c r="P128" i="5"/>
  <c r="P127" i="5"/>
  <c r="AU98" i="1"/>
  <c r="R124" i="6"/>
  <c r="R123" i="6"/>
  <c r="R128" i="5"/>
  <c r="R127" i="5"/>
  <c r="BK128" i="3"/>
  <c r="J128" i="3" s="1"/>
  <c r="J97" i="3" s="1"/>
  <c r="BK128" i="2"/>
  <c r="J128" i="2" s="1"/>
  <c r="J97" i="2" s="1"/>
  <c r="P124" i="6"/>
  <c r="P123" i="6"/>
  <c r="AU99" i="1" s="1"/>
  <c r="P128" i="3"/>
  <c r="P127" i="3"/>
  <c r="AU96" i="1"/>
  <c r="R128" i="4"/>
  <c r="R127" i="4" s="1"/>
  <c r="P128" i="2"/>
  <c r="P127" i="2"/>
  <c r="AU95" i="1" s="1"/>
  <c r="R128" i="2"/>
  <c r="R127" i="2"/>
  <c r="BK269" i="3"/>
  <c r="J269" i="3" s="1"/>
  <c r="J105" i="3" s="1"/>
  <c r="BK254" i="4"/>
  <c r="J254" i="4"/>
  <c r="J105" i="4" s="1"/>
  <c r="J150" i="6"/>
  <c r="J103" i="6"/>
  <c r="BK249" i="5"/>
  <c r="J249" i="5" s="1"/>
  <c r="J105" i="5" s="1"/>
  <c r="BK124" i="6"/>
  <c r="J124" i="6"/>
  <c r="J97" i="6" s="1"/>
  <c r="J128" i="5"/>
  <c r="J97" i="5"/>
  <c r="J128" i="4"/>
  <c r="J97" i="4" s="1"/>
  <c r="F33" i="2"/>
  <c r="AZ95" i="1" s="1"/>
  <c r="F33" i="6"/>
  <c r="AZ99" i="1" s="1"/>
  <c r="J33" i="3"/>
  <c r="AV96" i="1" s="1"/>
  <c r="AT96" i="1" s="1"/>
  <c r="J33" i="6"/>
  <c r="AV99" i="1"/>
  <c r="AT99" i="1" s="1"/>
  <c r="F33" i="3"/>
  <c r="AZ96" i="1" s="1"/>
  <c r="BA94" i="1"/>
  <c r="W30" i="1"/>
  <c r="J33" i="2"/>
  <c r="AV95" i="1" s="1"/>
  <c r="AT95" i="1" s="1"/>
  <c r="BC94" i="1"/>
  <c r="AY94" i="1"/>
  <c r="BB94" i="1"/>
  <c r="AX94" i="1"/>
  <c r="J33" i="4"/>
  <c r="AV97" i="1"/>
  <c r="AT97" i="1" s="1"/>
  <c r="BD94" i="1"/>
  <c r="W33" i="1"/>
  <c r="F33" i="4"/>
  <c r="AZ97" i="1" s="1"/>
  <c r="J33" i="5"/>
  <c r="AV98" i="1" s="1"/>
  <c r="AT98" i="1" s="1"/>
  <c r="F33" i="5"/>
  <c r="AZ98" i="1"/>
  <c r="BK127" i="4" l="1"/>
  <c r="J127" i="4"/>
  <c r="BK127" i="2"/>
  <c r="J127" i="2" s="1"/>
  <c r="J96" i="2" s="1"/>
  <c r="BK127" i="5"/>
  <c r="J127" i="5"/>
  <c r="J96" i="5" s="1"/>
  <c r="BK123" i="6"/>
  <c r="J123" i="6"/>
  <c r="J96" i="6"/>
  <c r="BK127" i="3"/>
  <c r="J127" i="3"/>
  <c r="AU94" i="1"/>
  <c r="AW94" i="1"/>
  <c r="AK30" i="1" s="1"/>
  <c r="W32" i="1"/>
  <c r="W31" i="1"/>
  <c r="J30" i="4"/>
  <c r="AG97" i="1" s="1"/>
  <c r="AZ94" i="1"/>
  <c r="W29" i="1"/>
  <c r="J30" i="3"/>
  <c r="AG96" i="1" s="1"/>
  <c r="J39" i="4" l="1"/>
  <c r="J39" i="3"/>
  <c r="J96" i="3"/>
  <c r="J96" i="4"/>
  <c r="AN96" i="1"/>
  <c r="AN97" i="1"/>
  <c r="J30" i="6"/>
  <c r="AG99" i="1"/>
  <c r="J30" i="2"/>
  <c r="AG95" i="1"/>
  <c r="AN95" i="1"/>
  <c r="AV94" i="1"/>
  <c r="AK29" i="1" s="1"/>
  <c r="J30" i="5"/>
  <c r="AG98" i="1"/>
  <c r="AG94" i="1"/>
  <c r="AK26" i="1" s="1"/>
  <c r="AN98" i="1" l="1"/>
  <c r="J39" i="5"/>
  <c r="J39" i="2"/>
  <c r="J39" i="6"/>
  <c r="AN99" i="1"/>
  <c r="AK35" i="1"/>
  <c r="AT94" i="1"/>
  <c r="AN94" i="1" l="1"/>
</calcChain>
</file>

<file path=xl/sharedStrings.xml><?xml version="1.0" encoding="utf-8"?>
<sst xmlns="http://schemas.openxmlformats.org/spreadsheetml/2006/main" count="7109" uniqueCount="727">
  <si>
    <t>Export Komplet</t>
  </si>
  <si>
    <t/>
  </si>
  <si>
    <t>2.0</t>
  </si>
  <si>
    <t>ZAMOK</t>
  </si>
  <si>
    <t>False</t>
  </si>
  <si>
    <t>{daee4a1c-67d0-4386-b9b2-5eadfde07add}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</si>
  <si>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</si>
  <si>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</si>
  <si>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</si>
  <si>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</si>
  <si>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</si>
  <si>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</si>
  <si>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</si>
  <si>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</si>
  <si>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220424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</si>
  <si>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</si>
  <si>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</si>
  <si>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komunikací Akátová, Dubová, Smrková a Borová v obci Čakovičky</t>
  </si>
  <si>
    <t>KSO:</t>
  </si>
  <si>
    <t>CC-CZ:</t>
  </si>
  <si>
    <t>Místo:</t>
  </si>
  <si>
    <t>obec Čakovičky</t>
  </si>
  <si>
    <t>Datum:</t>
  </si>
  <si>
    <t>24. 4. 2022</t>
  </si>
  <si>
    <t>Zadavatel:</t>
  </si>
  <si>
    <t>IČ:</t>
  </si>
  <si>
    <t>Obec Čakovičky , Kojetická 32 , 250 63 Čakovičky</t>
  </si>
  <si>
    <t>DIČ:</t>
  </si>
  <si>
    <t>Uchazeč:</t>
  </si>
  <si>
    <t>Vyplň údaj</t>
  </si>
  <si>
    <t>Projektant:</t>
  </si>
  <si>
    <t>GRP geodézie a projekce, Ing. Iva Rotheová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</si>
  <si>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</si>
  <si>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</si>
  <si>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</si>
  <si>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</si>
  <si>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</si>
  <si>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</si>
  <si>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</si>
  <si>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</si>
  <si>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</si>
  <si>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</si>
  <si>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</si>
  <si>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</si>
  <si>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</si>
  <si>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</si>
  <si>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</si>
  <si>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</si>
  <si>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</si>
  <si>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</si>
  <si>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</si>
  <si>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</si>
  <si>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</si>
  <si>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</si>
  <si>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</si>
  <si>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</si>
  <si>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</si>
  <si>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</si>
  <si>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</si>
  <si>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</si>
  <si>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</si>
  <si>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</si>
  <si>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</si>
  <si>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</si>
  <si>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</si>
  <si>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</si>
  <si>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</si>
  <si>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</si>
  <si>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</si>
  <si>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</si>
  <si>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</si>
  <si>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</si>
  <si>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</si>
  <si>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</si>
  <si>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</si>
  <si>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</si>
  <si>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</si>
  <si>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</si>
  <si>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</si>
  <si>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</si>
  <si>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</si>
  <si>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</si>
  <si>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Trasa 1 - komunikace  ulice Akátová</t>
  </si>
  <si>
    <t>STA</t>
  </si>
  <si>
    <t>1</t>
  </si>
  <si>
    <t>{9cb9aca0-102c-49b7-b9a0-d4b3fde20e75}</t>
  </si>
  <si>
    <t>2</t>
  </si>
  <si>
    <t>02</t>
  </si>
  <si>
    <t>Trasa 2 - komunikace  ulice Dubová</t>
  </si>
  <si>
    <t>{f06901d8-c443-4429-a086-5cc60233c3b3}</t>
  </si>
  <si>
    <t>03</t>
  </si>
  <si>
    <t>Trasa 3 - komunikace  ulice Smrková</t>
  </si>
  <si>
    <t>{1e541b15-135a-46e8-8821-35fbb4b74d4e}</t>
  </si>
  <si>
    <t>04</t>
  </si>
  <si>
    <t>Trasa 4 - komunikace  ulice Borová</t>
  </si>
  <si>
    <t>{04caa3d8-8c27-4f24-aa55-0e052b63f1df}</t>
  </si>
  <si>
    <t>05</t>
  </si>
  <si>
    <t>Sanace podloží</t>
  </si>
  <si>
    <t>{9dd847b0-fbf1-4175-8666-25af5e6a56a9}</t>
  </si>
  <si>
    <t>KRYCÍ LIST SOUPISU PRACÍ</t>
  </si>
  <si>
    <t>Objekt:</t>
  </si>
  <si>
    <t>01 - Trasa 1 - komunikace  ulice Akátová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</si>
  <si>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</si>
  <si>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</si>
  <si>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</si>
  <si>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</si>
  <si>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</si>
  <si>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</si>
  <si>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</si>
  <si>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</si>
  <si>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</si>
  <si>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</si>
  <si>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</si>
  <si>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</si>
  <si>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</si>
  <si>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</si>
  <si>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</si>
  <si>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</si>
  <si>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</si>
  <si>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</si>
  <si>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</si>
  <si>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</si>
  <si>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</si>
  <si>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</si>
  <si>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</si>
  <si>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</si>
  <si>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</si>
  <si>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</si>
  <si>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</si>
  <si>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</si>
  <si>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</si>
  <si>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</si>
  <si>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</si>
  <si>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</si>
  <si>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</si>
  <si>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</si>
  <si>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111151101</t>
  </si>
  <si>
    <t>Odstranění travin z celkové plochy do 100 m2 strojně</t>
  </si>
  <si>
    <t>m2</t>
  </si>
  <si>
    <t>CS ÚRS 2022 01</t>
  </si>
  <si>
    <t>4</t>
  </si>
  <si>
    <t>-1841787709</t>
  </si>
  <si>
    <t>113106171</t>
  </si>
  <si>
    <t>Rozebrání dlažeb vozovek ze zámkové dlažby s ložem z kameniva ručně</t>
  </si>
  <si>
    <t>-1538586773</t>
  </si>
  <si>
    <t>3</t>
  </si>
  <si>
    <t>113107131</t>
  </si>
  <si>
    <t>Odstranění podkladu z betonu prostého tl přes 100 do 150 mm ručně</t>
  </si>
  <si>
    <t>-1847826493</t>
  </si>
  <si>
    <t>113152112</t>
  </si>
  <si>
    <t>Odstranění podkladů zpevněných ploch z kameniva drceného</t>
  </si>
  <si>
    <t>m3</t>
  </si>
  <si>
    <t>-608854926</t>
  </si>
  <si>
    <t>VV</t>
  </si>
  <si>
    <t>štěrk</t>
  </si>
  <si>
    <t>845,8*0,15</t>
  </si>
  <si>
    <t>kačírek</t>
  </si>
  <si>
    <t>64,0*0,15</t>
  </si>
  <si>
    <t>Součet</t>
  </si>
  <si>
    <t>5</t>
  </si>
  <si>
    <t>113202111</t>
  </si>
  <si>
    <t>Vytrhání obrub krajníků obrubníků stojatých</t>
  </si>
  <si>
    <t>m</t>
  </si>
  <si>
    <t>-877001720</t>
  </si>
  <si>
    <t>6</t>
  </si>
  <si>
    <t>122111101</t>
  </si>
  <si>
    <t>Odkopávky a prokopávky v hornině třídy těžitelnosti I, skupiny 1 a 2 ručně</t>
  </si>
  <si>
    <t>-579688423</t>
  </si>
  <si>
    <t>110,0*0,8*0,3*1,12</t>
  </si>
  <si>
    <t>7</t>
  </si>
  <si>
    <t>122252204</t>
  </si>
  <si>
    <t>Odkopávky a prokopávky nezapažené pro silnice a dálnice v hornině třídy těžitelnosti I objem do 500 m3 strojně</t>
  </si>
  <si>
    <t>1735102945</t>
  </si>
  <si>
    <t>(3,54+57,31+32,55+43,6+30,28+14,48+30,24+57,29+40,41+48,06+18,28-26,4)*1,12</t>
  </si>
  <si>
    <t>8</t>
  </si>
  <si>
    <t>167151101</t>
  </si>
  <si>
    <t>Nakládání výkopku z hornin třídy těžitelnosti I skupiny 1 až 3 do 100 m3</t>
  </si>
  <si>
    <t>212678310</t>
  </si>
  <si>
    <t>9</t>
  </si>
  <si>
    <t>162751117</t>
  </si>
  <si>
    <t>Vodorovné přemístění přes 9 000 do 10000 m výkopku/sypaniny z horniny třídy těžitelnosti I skupiny 1 až 3</t>
  </si>
  <si>
    <t>-505078571</t>
  </si>
  <si>
    <t>10</t>
  </si>
  <si>
    <t>162751119</t>
  </si>
  <si>
    <t>Příplatek k vodorovnému přemístění výkopku/sypaniny z horniny třídy těžitelnosti I skupiny 1 až 3 ZKD 1000 m přes 10000 m</t>
  </si>
  <si>
    <t>-533465389</t>
  </si>
  <si>
    <t>421,165*5</t>
  </si>
  <si>
    <t>11</t>
  </si>
  <si>
    <t>171251201</t>
  </si>
  <si>
    <t>Uložení sypaniny na skládky nebo meziskládky</t>
  </si>
  <si>
    <t>148441209</t>
  </si>
  <si>
    <t>12</t>
  </si>
  <si>
    <t>171201231</t>
  </si>
  <si>
    <t>Poplatek za uložení zeminy a kamení na recyklační skládce (skládkovné) kód odpadu 17 05 04</t>
  </si>
  <si>
    <t>t</t>
  </si>
  <si>
    <t>-341862034</t>
  </si>
  <si>
    <t>421,165*1,6</t>
  </si>
  <si>
    <t>13</t>
  </si>
  <si>
    <t>181351103</t>
  </si>
  <si>
    <t>Rozprostření ornice tl vrstvy do 200 mm pl přes 100 do 500 m2 v rovině nebo ve svahu do 1:5 strojně</t>
  </si>
  <si>
    <t>1540079118</t>
  </si>
  <si>
    <t>37,90+33,70+47,40+37,60+6,50+53,50+42,10+19,20+16,50+7,20+37,10+64,0</t>
  </si>
  <si>
    <t>14</t>
  </si>
  <si>
    <t>M</t>
  </si>
  <si>
    <t>10364101</t>
  </si>
  <si>
    <t>zemina pro terénní úpravy -  ornice</t>
  </si>
  <si>
    <t>-1946331772</t>
  </si>
  <si>
    <t>402,7*0,15*1,55</t>
  </si>
  <si>
    <t>181411131</t>
  </si>
  <si>
    <t>Založení parkového trávníku výsevem pl do 1000 m2 v rovině a ve svahu do 1:5</t>
  </si>
  <si>
    <t>1048433953</t>
  </si>
  <si>
    <t>16</t>
  </si>
  <si>
    <t>00572410</t>
  </si>
  <si>
    <t>osivo směs travní parková</t>
  </si>
  <si>
    <t>kg</t>
  </si>
  <si>
    <t>-238969078</t>
  </si>
  <si>
    <t>402,7*0,08 'Přepočtené koeficientem množství</t>
  </si>
  <si>
    <t>17</t>
  </si>
  <si>
    <t>185803111</t>
  </si>
  <si>
    <t>Ošetření trávníku shrabáním v rovině a svahu do 1:5</t>
  </si>
  <si>
    <t>1962897141</t>
  </si>
  <si>
    <t xml:space="preserve"> Zakládání</t>
  </si>
  <si>
    <t>18</t>
  </si>
  <si>
    <t>1711525R01</t>
  </si>
  <si>
    <t>Zhutnění podloží z hornin soudržných nebo nesoudržných pod násypy  min.Edef,2=45MPa</t>
  </si>
  <si>
    <t>1680487362</t>
  </si>
  <si>
    <t>(782,20+94,70+85,30)*1,1</t>
  </si>
  <si>
    <t>19</t>
  </si>
  <si>
    <t>1711525R02</t>
  </si>
  <si>
    <t>Zhutnění podloží z hornin soudržných nebo nesoudržných pod násypy  min.Edef,2=30MPa</t>
  </si>
  <si>
    <t>-839310290</t>
  </si>
  <si>
    <t>3,85*1,1</t>
  </si>
  <si>
    <t>Komunikace pozemní</t>
  </si>
  <si>
    <t>20</t>
  </si>
  <si>
    <t>564851111</t>
  </si>
  <si>
    <t>Podklad ze štěrkodrtě ŠD plochy přes 100 m2 tl 150 mm</t>
  </si>
  <si>
    <t>1302218331</t>
  </si>
  <si>
    <t>"komunikace - ŠDa + ŠDb"      782,2*2*1,05</t>
  </si>
  <si>
    <t>"parkovište - ŠDa + ŠDb"           94,7*2*1,05</t>
  </si>
  <si>
    <t>"chodník - ŠDb"                                3,85*1,02</t>
  </si>
  <si>
    <t>564861011</t>
  </si>
  <si>
    <t>Podklad ze štěrkodrtě ŠD plochy do 100 m2 tl 200 mm</t>
  </si>
  <si>
    <t>-838492484</t>
  </si>
  <si>
    <t xml:space="preserve">vjezdy - ŠDb   </t>
  </si>
  <si>
    <t>(6,00+7,20+8,20+9,70+10,40+7,20+13,00+9,80+13,80)*1,05</t>
  </si>
  <si>
    <t>22</t>
  </si>
  <si>
    <t>596211120</t>
  </si>
  <si>
    <t>Kladení zámkové dlažby komunikací pro pěší ručně tl 60 mm skupiny B pl do 50 m2</t>
  </si>
  <si>
    <t>-387217222</t>
  </si>
  <si>
    <t>23</t>
  </si>
  <si>
    <t>59245015</t>
  </si>
  <si>
    <t>dlažba zámková tvaru I 200x165x60mm přírodní</t>
  </si>
  <si>
    <t>1753925504</t>
  </si>
  <si>
    <t>3,85*1,02 'Přepočtené koeficientem množství</t>
  </si>
  <si>
    <t>24</t>
  </si>
  <si>
    <t>596212223</t>
  </si>
  <si>
    <t>Kladení zámkové dlažby pozemních komunikací ručně tl 80 mm skupiny B pl přes 300 m2</t>
  </si>
  <si>
    <t>-987057492</t>
  </si>
  <si>
    <t>"komunikace"          782,20</t>
  </si>
  <si>
    <t>"parkoviště"               94,70</t>
  </si>
  <si>
    <t>25</t>
  </si>
  <si>
    <t>59245213</t>
  </si>
  <si>
    <t>dlažba zámková tvaru I 196x161x80mm přírodní</t>
  </si>
  <si>
    <t>95226992</t>
  </si>
  <si>
    <t>782,20*1,02</t>
  </si>
  <si>
    <t>26</t>
  </si>
  <si>
    <t>59245203</t>
  </si>
  <si>
    <t>dlažba zámková tvaru I 196x161x80mm barevná</t>
  </si>
  <si>
    <t>-1204266030</t>
  </si>
  <si>
    <t>"parkoviště - žlutá"     94,70*1,02</t>
  </si>
  <si>
    <t>27</t>
  </si>
  <si>
    <t>596212224</t>
  </si>
  <si>
    <t>Příplatek za kombinaci dvou barev u betonových dlažeb pozemních komunikací ručně tl 80 mm skupiny B</t>
  </si>
  <si>
    <t>1353337060</t>
  </si>
  <si>
    <t>28</t>
  </si>
  <si>
    <t>596212220</t>
  </si>
  <si>
    <t>Kladení zámkové dlažby pozemních komunikací ručně tl 80 mm skupiny B pl do 50 m2</t>
  </si>
  <si>
    <t>-235947580</t>
  </si>
  <si>
    <t>"vjezdy"                       85,30</t>
  </si>
  <si>
    <t>29</t>
  </si>
  <si>
    <t>-1230638266</t>
  </si>
  <si>
    <t>"vjezdy - červená"       85,30*1,02</t>
  </si>
  <si>
    <t>Trubní vedení</t>
  </si>
  <si>
    <t>30</t>
  </si>
  <si>
    <t>212572111</t>
  </si>
  <si>
    <t>Lože pro akumulační boxy ze štěrkopísku tříděného</t>
  </si>
  <si>
    <t>-357612799</t>
  </si>
  <si>
    <t>110,0*0,8*0,1</t>
  </si>
  <si>
    <t>31</t>
  </si>
  <si>
    <t>897171111</t>
  </si>
  <si>
    <t>Akumulační boxy z PP pro vsakování dešťových vod zatížené osobními automobily objemu do 10  m3</t>
  </si>
  <si>
    <t>-87121930</t>
  </si>
  <si>
    <t>110,0*0,60*0,60</t>
  </si>
  <si>
    <t>32</t>
  </si>
  <si>
    <t>897173113</t>
  </si>
  <si>
    <t>Kontrolní šachta integrovaná do akumulačních boxů pod plochy zatížené osobními automobily v přes 750 do 1050 mm</t>
  </si>
  <si>
    <t>kus</t>
  </si>
  <si>
    <t>1325617273</t>
  </si>
  <si>
    <t>33</t>
  </si>
  <si>
    <t>211531111</t>
  </si>
  <si>
    <t>Výplň odvodňovacích žeber nebo trativodů kamenivem hrubým drceným frakce 16 až 63 mm</t>
  </si>
  <si>
    <t>-2144112054</t>
  </si>
  <si>
    <t>110,0*0,6*0,4*1,05</t>
  </si>
  <si>
    <t>34</t>
  </si>
  <si>
    <t>211971110</t>
  </si>
  <si>
    <t>Zřízení opláštění žeber nebo trativodů geotextilií v rýze nebo zářezu sklonu do 1:2</t>
  </si>
  <si>
    <t>-2052700868</t>
  </si>
  <si>
    <t>110,0*3,6*1,10</t>
  </si>
  <si>
    <t>110,0*1,0*1,10</t>
  </si>
  <si>
    <t>35</t>
  </si>
  <si>
    <t>69311068</t>
  </si>
  <si>
    <t>geotextilie netkaná separační, ochranná, filtrační, drenážní PP 300g/m2</t>
  </si>
  <si>
    <t>-90099115</t>
  </si>
  <si>
    <t>110,0*3,6*1,15</t>
  </si>
  <si>
    <t>110,0*1,0*1,15</t>
  </si>
  <si>
    <t>36</t>
  </si>
  <si>
    <t>899431111</t>
  </si>
  <si>
    <t>Výšková úprava uličního vstupu nebo vpusti do 200 mm zvýšením krycího hrnce, šoupěte nebo hydrantu</t>
  </si>
  <si>
    <t>336871279</t>
  </si>
  <si>
    <t>Ostatní konstrukce a práce, bourání</t>
  </si>
  <si>
    <t>37</t>
  </si>
  <si>
    <t>916131213</t>
  </si>
  <si>
    <t>Osazení silničního obrubníku betonového stojatého s boční opěrou do lože z betonu prostého</t>
  </si>
  <si>
    <t>-1323948060</t>
  </si>
  <si>
    <t>6,40+7,40+6,50+6,40+5,15+5,90+5,0+7,25+4,30</t>
  </si>
  <si>
    <t>38</t>
  </si>
  <si>
    <t>59217029</t>
  </si>
  <si>
    <t>obrubník betonový silniční nájezdový 1000x150x150mm</t>
  </si>
  <si>
    <t>1776599422</t>
  </si>
  <si>
    <t>(6,40+7,40+6,50+6,40+5,15+5,90+5,0+7,25+4,30)*1,08</t>
  </si>
  <si>
    <t>39</t>
  </si>
  <si>
    <t>916231213</t>
  </si>
  <si>
    <t>Osazení chodníkového obrubníku betonového stojatého s boční opěrou do lože z betonu prostého</t>
  </si>
  <si>
    <t>616242070</t>
  </si>
  <si>
    <t>obrubník   100/250/1000 mm</t>
  </si>
  <si>
    <t>9,00+24,50+3,60+32,00+11,90+32,00+27,70+5,40+22,80+12,20+11,20+42,10+45,00</t>
  </si>
  <si>
    <t>obrubník  kolem vjezdů  80/250/1000 mm</t>
  </si>
  <si>
    <t>1,80*2+5,90+1,80+1,90+1,40+1,30+1,60+1,50+2,00+2,10+1,50*2+7,40+2,00*2+6,60</t>
  </si>
  <si>
    <t>obrubník kolem chodníku   50/200/500 mm</t>
  </si>
  <si>
    <t>2,20+2,30+1,50+1,50</t>
  </si>
  <si>
    <t>40</t>
  </si>
  <si>
    <t>59217017</t>
  </si>
  <si>
    <t>obrubník betonový chodníkový 1000x100x250mm</t>
  </si>
  <si>
    <t>1688092659</t>
  </si>
  <si>
    <t>(9,00+24,50+3,60+32,00+11,90+32,00+27,70+5,40+22,80+12,20+11,20+42,10+45,00)*1,05</t>
  </si>
  <si>
    <t>41</t>
  </si>
  <si>
    <t>59217016</t>
  </si>
  <si>
    <t>obrubník betonový chodníkový 1000x80x250mm</t>
  </si>
  <si>
    <t>708942053</t>
  </si>
  <si>
    <t>(1,80*2+5,90+1,80+1,90+1,40+1,30+1,60+1,50+2,00+2,10+1,50*2+7,40+2,00*2+6,60)*1,05</t>
  </si>
  <si>
    <t>42</t>
  </si>
  <si>
    <t>59217037</t>
  </si>
  <si>
    <t>obrubník betonový parkový přírodní 500x50x200mm</t>
  </si>
  <si>
    <t>454275661</t>
  </si>
  <si>
    <t>(2,20+2,30+1,50+1,50)*1,05</t>
  </si>
  <si>
    <t>43</t>
  </si>
  <si>
    <t>914511111</t>
  </si>
  <si>
    <t>Montáž sloupku dopravních značek délky do 3,5 m s betonovým základem</t>
  </si>
  <si>
    <t>CS ÚRS 2021 02</t>
  </si>
  <si>
    <t>-1381869414</t>
  </si>
  <si>
    <t>44</t>
  </si>
  <si>
    <t>40445225</t>
  </si>
  <si>
    <t>sloupek pro dopravní značku Zn D 60mm v 3,5m</t>
  </si>
  <si>
    <t>-2001649127</t>
  </si>
  <si>
    <t>45</t>
  </si>
  <si>
    <t>914111111</t>
  </si>
  <si>
    <t>Montáž svislé dopravní značky do velikosti 1 m2 objímkami na sloupek nebo konzolu</t>
  </si>
  <si>
    <t>-1334387730</t>
  </si>
  <si>
    <t>46</t>
  </si>
  <si>
    <t>40445619</t>
  </si>
  <si>
    <t>zákazové, příkazové dopravní značky B1-B34, C1-15 500mm</t>
  </si>
  <si>
    <t>297972470</t>
  </si>
  <si>
    <t>997</t>
  </si>
  <si>
    <t>Přesun sutě</t>
  </si>
  <si>
    <t>47</t>
  </si>
  <si>
    <t>997221611</t>
  </si>
  <si>
    <t>Nakládání suti na dopravní prostředky pro vodorovnou dopravu</t>
  </si>
  <si>
    <t>-457160769</t>
  </si>
  <si>
    <t>48</t>
  </si>
  <si>
    <t>997221551</t>
  </si>
  <si>
    <t>Vodorovná doprava suti ze sypkých materiálů do 1 km</t>
  </si>
  <si>
    <t>-1987872185</t>
  </si>
  <si>
    <t>49</t>
  </si>
  <si>
    <t>9972215592</t>
  </si>
  <si>
    <t>Příplatek ZKD 1 km u vodorovné dopravy suti ze sypkých materiálů - 14 km</t>
  </si>
  <si>
    <t>1826215539</t>
  </si>
  <si>
    <t>194,319*14</t>
  </si>
  <si>
    <t>50</t>
  </si>
  <si>
    <t>997221861</t>
  </si>
  <si>
    <t>Poplatek za uložení stavebního odpadu na recyklační skládce (skládkovné) z prostého betonu pod kódem 17 01 01</t>
  </si>
  <si>
    <t>1002597604</t>
  </si>
  <si>
    <t>9,145+2,535+5,228</t>
  </si>
  <si>
    <t>51</t>
  </si>
  <si>
    <t>997221873</t>
  </si>
  <si>
    <t>Poplatek za uložení stavebního odpadu na recyklační skládce (skládkovné) zeminy a kamení zatříděného do Katalogu odpadů pod kódem 17 05 04</t>
  </si>
  <si>
    <t>2037537122</t>
  </si>
  <si>
    <t>998</t>
  </si>
  <si>
    <t>Přesun hmot</t>
  </si>
  <si>
    <t>52</t>
  </si>
  <si>
    <t>998223011</t>
  </si>
  <si>
    <t>Přesun hmot pro pozemní komunikace s krytem dlážděným</t>
  </si>
  <si>
    <t>1659032340</t>
  </si>
  <si>
    <t>VRN</t>
  </si>
  <si>
    <t>Vedlejší rozpočtové náklady</t>
  </si>
  <si>
    <t>VRN1</t>
  </si>
  <si>
    <t>Průzkumné, geodetické a projektové práce</t>
  </si>
  <si>
    <t>53</t>
  </si>
  <si>
    <t>010001000</t>
  </si>
  <si>
    <t>kpl</t>
  </si>
  <si>
    <t>1024</t>
  </si>
  <si>
    <t>-1289836286</t>
  </si>
  <si>
    <t>54</t>
  </si>
  <si>
    <t>011134000</t>
  </si>
  <si>
    <t>Hydrogeologický průzkum</t>
  </si>
  <si>
    <t>-1175153394</t>
  </si>
  <si>
    <t>VRN3</t>
  </si>
  <si>
    <t>Zařízení staveniště</t>
  </si>
  <si>
    <t>55</t>
  </si>
  <si>
    <t>030001000</t>
  </si>
  <si>
    <t>626896924</t>
  </si>
  <si>
    <t>02 - Trasa 2 - komunikace  ulice Dubová</t>
  </si>
  <si>
    <t>-1185439708</t>
  </si>
  <si>
    <t>"oprava stáv.povrchu silnice"       29</t>
  </si>
  <si>
    <t>352593691</t>
  </si>
  <si>
    <t>1255733721</t>
  </si>
  <si>
    <t>-1381259318</t>
  </si>
  <si>
    <t>880,7*0,15</t>
  </si>
  <si>
    <t>26,0*0,15</t>
  </si>
  <si>
    <t>1022287678</t>
  </si>
  <si>
    <t>(12,45+46,44+41,12+22,66+18,12+43,20+53,93+116,28+46,43+39,20+31,77+18,28-32,6)*1,12</t>
  </si>
  <si>
    <t>-370295811</t>
  </si>
  <si>
    <t>32,6*1,12</t>
  </si>
  <si>
    <t>1257656260</t>
  </si>
  <si>
    <t>-1972095319</t>
  </si>
  <si>
    <t>512,154+36,512</t>
  </si>
  <si>
    <t>-1387880798</t>
  </si>
  <si>
    <t>548,666*5</t>
  </si>
  <si>
    <t>-51317483</t>
  </si>
  <si>
    <t>-148837611</t>
  </si>
  <si>
    <t>548,666*1,6</t>
  </si>
  <si>
    <t>756076306</t>
  </si>
  <si>
    <t>10,70+5,63+42,80+14,30+45,50+12,80+5,00+11,10+4,20+85,50+12,00+50,00+34,80+16,20+15,90+51,10+33,60</t>
  </si>
  <si>
    <t>-305981801</t>
  </si>
  <si>
    <t>451,13*0,15*1,55</t>
  </si>
  <si>
    <t>-184181523</t>
  </si>
  <si>
    <t>-1084204876</t>
  </si>
  <si>
    <t>451,13*0,08 'Přepočtené koeficientem množství</t>
  </si>
  <si>
    <t>-1028066141</t>
  </si>
  <si>
    <t>-1579605436</t>
  </si>
  <si>
    <t>(779,20+94,50+92,55)*1,1</t>
  </si>
  <si>
    <t>-2127126935</t>
  </si>
  <si>
    <t>17,2*1,1</t>
  </si>
  <si>
    <t>-1987125512</t>
  </si>
  <si>
    <t>"komunikace - ŠDa + ŠDb"      779,20*2*1,05</t>
  </si>
  <si>
    <t>"parkovište - ŠDa + ŠDb"           94,5*2*1,05</t>
  </si>
  <si>
    <t>"chodník - ŠDb"                               17,20*1,02</t>
  </si>
  <si>
    <t>"oprava stáv. komunikace"        29,00*1,02</t>
  </si>
  <si>
    <t>1277109518</t>
  </si>
  <si>
    <t>(7,60+7,30+16,80+8,20+7,00+7,00+9,55+6,60+8,90+5,50+8,10)*1,05</t>
  </si>
  <si>
    <t>-620527204</t>
  </si>
  <si>
    <t>-1539729237</t>
  </si>
  <si>
    <t>17,2*1,02 'Přepočtené koeficientem množství</t>
  </si>
  <si>
    <t>913024617</t>
  </si>
  <si>
    <t>"komunikace"          779,20</t>
  </si>
  <si>
    <t>"parkovište"               94,50</t>
  </si>
  <si>
    <t>"oprava stáv. komunikace"        29,00</t>
  </si>
  <si>
    <t>-1712807566</t>
  </si>
  <si>
    <t>779,20*1,02</t>
  </si>
  <si>
    <t>-1241419518</t>
  </si>
  <si>
    <t>"parkovište - žlutá"     94,50*1,02</t>
  </si>
  <si>
    <t>-1034589113</t>
  </si>
  <si>
    <t>-442843105</t>
  </si>
  <si>
    <t>"vjezdy"                       92,60</t>
  </si>
  <si>
    <t>-498264554</t>
  </si>
  <si>
    <t>"vjezdy - cervená"       92,60*1,02</t>
  </si>
  <si>
    <t>-613954217</t>
  </si>
  <si>
    <t>-808711171</t>
  </si>
  <si>
    <t>897735899</t>
  </si>
  <si>
    <t>-857258411</t>
  </si>
  <si>
    <t>-135483226</t>
  </si>
  <si>
    <t>1233576299</t>
  </si>
  <si>
    <t>-1094828497</t>
  </si>
  <si>
    <t>899331111</t>
  </si>
  <si>
    <t>Výšková úprava uličního vstupu nebo vpusti do 200 mm zvýšením poklopu</t>
  </si>
  <si>
    <t>1831492350</t>
  </si>
  <si>
    <t>-2702544</t>
  </si>
  <si>
    <t>5,10+4,00+5,10+4,80+8,60+5,30+4,80+4,70*2+3,70+5,40</t>
  </si>
  <si>
    <t>1398960697</t>
  </si>
  <si>
    <t>(5,10+4,00+5,10+4,80+8,60+5,30+4,80+4,70*2+3,70+5,40)*1,08</t>
  </si>
  <si>
    <t>-1491609842</t>
  </si>
  <si>
    <t>51,90+2,30+6,80+24,40+7,60+27,40+32,70+31,50+19,90+28,00+32,00+2,80+5,50</t>
  </si>
  <si>
    <t>1,80*5+1,70*3+1,50+1,60+2,00*10+4,10+3,00+1,90*2</t>
  </si>
  <si>
    <t>1,60*2+1,70+1,90*6</t>
  </si>
  <si>
    <t>-1173453981</t>
  </si>
  <si>
    <t>(51,90+2,30+6,80+24,40+7,60+27,40+32,70+31,50+19,90+28,00+32,00+2,80+5,50)*1,05</t>
  </si>
  <si>
    <t>-1722781256</t>
  </si>
  <si>
    <t>(1,80*5+1,70*3+1,50+1,60+2,00*10+4,10+3,00+1,90*2)*1,05</t>
  </si>
  <si>
    <t>-494488608</t>
  </si>
  <si>
    <t>(1,60*2+1,70+1,90*6)*1,05</t>
  </si>
  <si>
    <t>1541812970</t>
  </si>
  <si>
    <t>-692125531</t>
  </si>
  <si>
    <t>1431641758</t>
  </si>
  <si>
    <t>-1921826778</t>
  </si>
  <si>
    <t>-1909772623</t>
  </si>
  <si>
    <t>-1554589622</t>
  </si>
  <si>
    <t>474370690</t>
  </si>
  <si>
    <t>189,414*14</t>
  </si>
  <si>
    <t>-1490819752</t>
  </si>
  <si>
    <t>8,555+1,128+2,925</t>
  </si>
  <si>
    <t>1510460846</t>
  </si>
  <si>
    <t>-763581754</t>
  </si>
  <si>
    <t>1894379873</t>
  </si>
  <si>
    <t>-451350357</t>
  </si>
  <si>
    <t>03 - Trasa 3 - komunikace  ulice Smrková</t>
  </si>
  <si>
    <t>493788835</t>
  </si>
  <si>
    <t>234,80*0,15</t>
  </si>
  <si>
    <t>13,5*0,15</t>
  </si>
  <si>
    <t>-128685363</t>
  </si>
  <si>
    <t>22,0*0,6*0,8*1,12</t>
  </si>
  <si>
    <t>-477719437</t>
  </si>
  <si>
    <t>(8,30+30,60+24,15+5,43)*1,12-11,827</t>
  </si>
  <si>
    <t>-1819393922</t>
  </si>
  <si>
    <t>-489425265</t>
  </si>
  <si>
    <t>64,871+11,827</t>
  </si>
  <si>
    <t>1870554096</t>
  </si>
  <si>
    <t>76,698*5</t>
  </si>
  <si>
    <t>1579921015</t>
  </si>
  <si>
    <t>835174759</t>
  </si>
  <si>
    <t>76,698*1,6</t>
  </si>
  <si>
    <t>-352503653</t>
  </si>
  <si>
    <t>10,70+5,85+10,65</t>
  </si>
  <si>
    <t>-1609693180</t>
  </si>
  <si>
    <t>27,20*0,15*1,55</t>
  </si>
  <si>
    <t>1616827045</t>
  </si>
  <si>
    <t>1524821401</t>
  </si>
  <si>
    <t>27,2*0,08 'Přepočtené koeficientem množství</t>
  </si>
  <si>
    <t>-1477636717</t>
  </si>
  <si>
    <t>-442970034</t>
  </si>
  <si>
    <t>(120,10+63,20+7,65)*1,1</t>
  </si>
  <si>
    <t>1160795124</t>
  </si>
  <si>
    <t>564771101</t>
  </si>
  <si>
    <t>Podklad z kameniva hrubého drceného vel. 32-63 mm plochy do 100 m2 tl 250 mm</t>
  </si>
  <si>
    <t>-377698364</t>
  </si>
  <si>
    <t>867918509</t>
  </si>
  <si>
    <t>"komunikace - ŠDa + ŠDb"      120,10*2*1,05</t>
  </si>
  <si>
    <t>"chodník - ŠDb"                               1,64*1,02</t>
  </si>
  <si>
    <t>1815131804</t>
  </si>
  <si>
    <t>(63,20+7,64)*1,05</t>
  </si>
  <si>
    <t>731732100</t>
  </si>
  <si>
    <t>-1773726040</t>
  </si>
  <si>
    <t>1,64*1,02 'Přepočtené koeficientem množství</t>
  </si>
  <si>
    <t>596212222</t>
  </si>
  <si>
    <t>Kladení zámkové dlažby pozemních komunikací ručně tl 80 mm skupiny B pl přes 100 do 300 m2</t>
  </si>
  <si>
    <t>-1115472125</t>
  </si>
  <si>
    <t xml:space="preserve">"Komunikace"      120,10 </t>
  </si>
  <si>
    <t>2008466861</t>
  </si>
  <si>
    <t>120,10*1,02</t>
  </si>
  <si>
    <t>1532840149</t>
  </si>
  <si>
    <t>"vjezdy"                      7,64</t>
  </si>
  <si>
    <t>596212221</t>
  </si>
  <si>
    <t>Kladení zámkové dlažby pozemních komunikací ručně tl 80 mm skupiny B pl přes 50 do 100 m2</t>
  </si>
  <si>
    <t>-43708579</t>
  </si>
  <si>
    <t>"vjezdy"                     63,20</t>
  </si>
  <si>
    <t>-1281269751</t>
  </si>
  <si>
    <t>"vjezdy - cervená"         7,64*1,02</t>
  </si>
  <si>
    <t>"vjezdy - cervená"       63,20*1,02</t>
  </si>
  <si>
    <t>1000449994</t>
  </si>
  <si>
    <t>22,0*0,8*0,1</t>
  </si>
  <si>
    <t>331604323</t>
  </si>
  <si>
    <t>22,0*0,60*0,60</t>
  </si>
  <si>
    <t>248244863</t>
  </si>
  <si>
    <t>1437331518</t>
  </si>
  <si>
    <t>22,0*0,6*0,4*1,05</t>
  </si>
  <si>
    <t>-62189670</t>
  </si>
  <si>
    <t>22,0*3,6*1,10</t>
  </si>
  <si>
    <t>22,0*1,0*1,10</t>
  </si>
  <si>
    <t>277734762</t>
  </si>
  <si>
    <t>22,0*3,6*1,15</t>
  </si>
  <si>
    <t>22,0*1,0*1,15</t>
  </si>
  <si>
    <t>-1512649395</t>
  </si>
  <si>
    <t>83145440</t>
  </si>
  <si>
    <t>5,30</t>
  </si>
  <si>
    <t>630847134</t>
  </si>
  <si>
    <t>(5,30)*1,08</t>
  </si>
  <si>
    <t>1777281243</t>
  </si>
  <si>
    <t>55,00+15,00+15,60</t>
  </si>
  <si>
    <t>1,40*2</t>
  </si>
  <si>
    <t>-394387538</t>
  </si>
  <si>
    <t>(55,00+15,00+15,60)*1,05</t>
  </si>
  <si>
    <t>-557394563</t>
  </si>
  <si>
    <t>(1,40*2)*1,05</t>
  </si>
  <si>
    <t>358637552</t>
  </si>
  <si>
    <t>37211487</t>
  </si>
  <si>
    <t>166035204</t>
  </si>
  <si>
    <t>-582975131</t>
  </si>
  <si>
    <t>-1020973449</t>
  </si>
  <si>
    <t>1116008732</t>
  </si>
  <si>
    <t>-315866758</t>
  </si>
  <si>
    <t>1161086607</t>
  </si>
  <si>
    <t>48,419*14</t>
  </si>
  <si>
    <t>-1439551223</t>
  </si>
  <si>
    <t>1880569772</t>
  </si>
  <si>
    <t>-540616434</t>
  </si>
  <si>
    <t>1003509154</t>
  </si>
  <si>
    <t>04 - Trasa 4 - komunikace  ulice Borová</t>
  </si>
  <si>
    <t>191178430</t>
  </si>
  <si>
    <t>157,4*0,15</t>
  </si>
  <si>
    <t>113201111</t>
  </si>
  <si>
    <t>Vytrhání obrub chodníkových ležatých</t>
  </si>
  <si>
    <t>917102100</t>
  </si>
  <si>
    <t>-62538639</t>
  </si>
  <si>
    <t>20,0*0,6*0,8*1,12</t>
  </si>
  <si>
    <t>-321550037</t>
  </si>
  <si>
    <t>(52,187)*1,12-10,752</t>
  </si>
  <si>
    <t>344193382</t>
  </si>
  <si>
    <t>-1782141093</t>
  </si>
  <si>
    <t>47,697+10,752</t>
  </si>
  <si>
    <t>1307709600</t>
  </si>
  <si>
    <t>58,449*5</t>
  </si>
  <si>
    <t>984064763</t>
  </si>
  <si>
    <t>1117203781</t>
  </si>
  <si>
    <t>58,449*1,6</t>
  </si>
  <si>
    <t>499548932</t>
  </si>
  <si>
    <t>189763743</t>
  </si>
  <si>
    <t>22,50*0,15*1,55</t>
  </si>
  <si>
    <t>1423877124</t>
  </si>
  <si>
    <t>868095638</t>
  </si>
  <si>
    <t>22,5*0,08 'Přepočtené koeficientem množství</t>
  </si>
  <si>
    <t>-2022568423</t>
  </si>
  <si>
    <t>168384321</t>
  </si>
  <si>
    <t>(97,2+20,30)*1,1</t>
  </si>
  <si>
    <t>-163315277</t>
  </si>
  <si>
    <t>-1079037009</t>
  </si>
  <si>
    <t>1485668673</t>
  </si>
  <si>
    <t>"komunikace - ŠDa + ŠDb"      97,20*2*1,05</t>
  </si>
  <si>
    <t>"chodník - ŠDb"                               1,1*1,02</t>
  </si>
  <si>
    <t>-1233041355</t>
  </si>
  <si>
    <t>(17,3+3,0)*1,05</t>
  </si>
  <si>
    <t>-1034273748</t>
  </si>
  <si>
    <t>1231528640</t>
  </si>
  <si>
    <t>1,1*1,02 'Přepočtené koeficientem množství</t>
  </si>
  <si>
    <t>-16533486</t>
  </si>
  <si>
    <t>"komunikace"                     97,20</t>
  </si>
  <si>
    <t>-1357097336</t>
  </si>
  <si>
    <t>97,20*1,02</t>
  </si>
  <si>
    <t>-1432045187</t>
  </si>
  <si>
    <t>"vjezdy"                    17,30+3,00</t>
  </si>
  <si>
    <t>-1774613960</t>
  </si>
  <si>
    <t>"vjezdy - cervená"       20,30*1,02</t>
  </si>
  <si>
    <t>-396204753</t>
  </si>
  <si>
    <t>20,0*0,8*0,1</t>
  </si>
  <si>
    <t>1705266373</t>
  </si>
  <si>
    <t>20,0*0,60*0,60</t>
  </si>
  <si>
    <t>-2142183625</t>
  </si>
  <si>
    <t>1750787507</t>
  </si>
  <si>
    <t>20,0*0,6*0,4*1,05</t>
  </si>
  <si>
    <t>-1989426636</t>
  </si>
  <si>
    <t>20,0*3,6*1,10</t>
  </si>
  <si>
    <t>20,0*1,0*1,10</t>
  </si>
  <si>
    <t>-1895102719</t>
  </si>
  <si>
    <t>20,0*3,6*1,15</t>
  </si>
  <si>
    <t>20,0*1,0*1,15</t>
  </si>
  <si>
    <t>1434667805</t>
  </si>
  <si>
    <t>799323721</t>
  </si>
  <si>
    <t>-12585929</t>
  </si>
  <si>
    <t>3,90</t>
  </si>
  <si>
    <t>-386054217</t>
  </si>
  <si>
    <t>(3,90)*1,08</t>
  </si>
  <si>
    <t>-116769565</t>
  </si>
  <si>
    <t>50,30</t>
  </si>
  <si>
    <t>1,00*2+11,80</t>
  </si>
  <si>
    <t>0,85*2</t>
  </si>
  <si>
    <t>-1259558550</t>
  </si>
  <si>
    <t>(50,30)*1,05</t>
  </si>
  <si>
    <t>1606436964</t>
  </si>
  <si>
    <t>(13,80)*1,05</t>
  </si>
  <si>
    <t>967603316</t>
  </si>
  <si>
    <t>(0,85*2)*1,05</t>
  </si>
  <si>
    <t>-610695461</t>
  </si>
  <si>
    <t>1685469005</t>
  </si>
  <si>
    <t>-2097204448</t>
  </si>
  <si>
    <t>-415046557</t>
  </si>
  <si>
    <t>643294531</t>
  </si>
  <si>
    <t>1042563960</t>
  </si>
  <si>
    <t>-916475227</t>
  </si>
  <si>
    <t>41,020*14</t>
  </si>
  <si>
    <t>467047469</t>
  </si>
  <si>
    <t>-877028813</t>
  </si>
  <si>
    <t>-788471357</t>
  </si>
  <si>
    <t>1650878926</t>
  </si>
  <si>
    <t>-463254223</t>
  </si>
  <si>
    <t>05 - Sanace podloží</t>
  </si>
  <si>
    <t xml:space="preserve">V případě, že nebude naměřena min. požadovaná hodnota modulu přetvárnosti podložní zeminy Edef,2=45MPa na pláni pod komunikacemi, bude provedena výměna stávajícího podloží  v tl. cca 500 mm za vhodné, Sanaci je možné provést zahutněním betonového recyklátu do svrchní vrstvy nebo výměnou svrchní vrstvy za vhodnější, homogenní a snadno zhutnitelné zeminy.  Těleso komunikace bude provedeno dle ČSN 73 6133. Vhodnost zemin do silničních násypů udává ČSN 72 1002. Kontrola zemních prací bude prováděna podle ČSN 72 1006. </t>
  </si>
  <si>
    <t xml:space="preserve">    2 - Zakládání</t>
  </si>
  <si>
    <t xml:space="preserve">    VRN4 - Inženýrská činnost</t>
  </si>
  <si>
    <t>122452204</t>
  </si>
  <si>
    <t>Odkopávky a prokopávky nezapažené pro silnice a dálnice v hornině třídy těžitelnosti II objem do 500 m3 strojně</t>
  </si>
  <si>
    <t>1961222158</t>
  </si>
  <si>
    <t>(962,2+966,25+190,94+117,5)*1,1*0,5</t>
  </si>
  <si>
    <t>167151111</t>
  </si>
  <si>
    <t>Nakládání výkopku z hornin třídy těžitelnosti I skupiny 1 až 3 přes 100 m3</t>
  </si>
  <si>
    <t>-304674704</t>
  </si>
  <si>
    <t>1533704474</t>
  </si>
  <si>
    <t>-1769142328</t>
  </si>
  <si>
    <t>-26611285</t>
  </si>
  <si>
    <t>1230,290*1,6</t>
  </si>
  <si>
    <t>Zakládání</t>
  </si>
  <si>
    <t>213141112</t>
  </si>
  <si>
    <t>Zřízení vrstvy z geotextilie v rovině nebo ve sklonu do 1:5 š přes 3 do 6 m</t>
  </si>
  <si>
    <t>-1773779351</t>
  </si>
  <si>
    <t>(962,2+966,25+190,94+117,5)*1,1</t>
  </si>
  <si>
    <t>69311088</t>
  </si>
  <si>
    <t>geotextilie netkaná separační, ochranná, filtrační, drenážní PES 500g/m2</t>
  </si>
  <si>
    <t>884880071</t>
  </si>
  <si>
    <t>2460,579*1,05</t>
  </si>
  <si>
    <t>564971315</t>
  </si>
  <si>
    <t>Podklad z betonového recyklátu plochy přes 100 m2 tl 250 mm</t>
  </si>
  <si>
    <t>1958819313</t>
  </si>
  <si>
    <t>2 vrstvy á 250 mm</t>
  </si>
  <si>
    <t>(962,2+966,25+190,94+117,5)*2</t>
  </si>
  <si>
    <t>885249863</t>
  </si>
  <si>
    <t>VRN4</t>
  </si>
  <si>
    <t>Inženýrská činnost</t>
  </si>
  <si>
    <t>049002000</t>
  </si>
  <si>
    <t>Ostatní inženýrská činnost - geotechnik na stavbě</t>
  </si>
  <si>
    <t>soubor</t>
  </si>
  <si>
    <t>231519058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</si>
</sst>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2" xfId="0" applyNumberFormat="1" applyFont="1" applyBorder="1"/>
    <xf numFmtId="166" fontId="32" fillId="0" borderId="13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2" xfId="0" applyFont="1" applyBorder="1" applyAlignment="1">
      <alignment horizontal="center" vertical="center"/>
    </xf>
    <xf numFmtId="49" fontId="35" fillId="0" borderId="22" xfId="0" applyNumberFormat="1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167" fontId="35" fillId="0" borderId="22" xfId="0" applyNumberFormat="1" applyFont="1" applyBorder="1" applyAlignment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50000000000003" customHeight="1"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ht="12" customHeight="1">
      <c r="B5" s="19"/>
      <c r="D5" s="23" t="s">
        <v>13</v>
      </c>
      <c r="K5" s="202" t="s">
        <v>14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R5" s="19"/>
      <c r="BE5" s="199" t="s">
        <v>15</v>
      </c>
      <c r="BS5" s="16" t="s">
        <v>6</v>
      </c>
    </row>
    <row r="6" spans="1:74" ht="36.950000000000003" customHeight="1">
      <c r="B6" s="19"/>
      <c r="D6" s="25" t="s">
        <v>16</v>
      </c>
      <c r="K6" s="204" t="s">
        <v>17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R6" s="19"/>
      <c r="BE6" s="200"/>
      <c r="BS6" s="16" t="s">
        <v>6</v>
      </c>
    </row>
    <row r="7" spans="1:74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00"/>
      <c r="BS7" s="16" t="s">
        <v>6</v>
      </c>
    </row>
    <row r="8" spans="1:74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00"/>
      <c r="BS8" s="16" t="s">
        <v>6</v>
      </c>
    </row>
    <row r="9" spans="1:74" ht="14.45" customHeight="1">
      <c r="B9" s="19"/>
      <c r="AR9" s="19"/>
      <c r="BE9" s="200"/>
      <c r="BS9" s="16" t="s">
        <v>6</v>
      </c>
    </row>
    <row r="10" spans="1:74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00"/>
      <c r="BS10" s="16" t="s">
        <v>6</v>
      </c>
    </row>
    <row r="11" spans="1:74" ht="18.399999999999999" customHeight="1">
      <c r="B11" s="19"/>
      <c r="E11" s="24" t="s">
        <v>26</v>
      </c>
      <c r="AK11" s="26" t="s">
        <v>27</v>
      </c>
      <c r="AN11" s="24" t="s">
        <v>1</v>
      </c>
      <c r="AR11" s="19"/>
      <c r="BE11" s="200"/>
      <c r="BS11" s="16" t="s">
        <v>6</v>
      </c>
    </row>
    <row r="12" spans="1:74" ht="6.95" customHeight="1">
      <c r="B12" s="19"/>
      <c r="AR12" s="19"/>
      <c r="BE12" s="200"/>
      <c r="BS12" s="16" t="s">
        <v>6</v>
      </c>
    </row>
    <row r="13" spans="1:74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00"/>
      <c r="BS13" s="16" t="s">
        <v>6</v>
      </c>
    </row>
    <row r="14" spans="1:74" ht="12.75">
      <c r="B14" s="19"/>
      <c r="E14" s="205" t="s">
        <v>29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6" t="s">
        <v>27</v>
      </c>
      <c r="AN14" s="28" t="s">
        <v>29</v>
      </c>
      <c r="AR14" s="19"/>
      <c r="BE14" s="200"/>
      <c r="BS14" s="16" t="s">
        <v>6</v>
      </c>
    </row>
    <row r="15" spans="1:74" ht="6.95" customHeight="1">
      <c r="B15" s="19"/>
      <c r="AR15" s="19"/>
      <c r="BE15" s="200"/>
      <c r="BS15" s="16" t="s">
        <v>4</v>
      </c>
    </row>
    <row r="16" spans="1:74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200"/>
      <c r="BS16" s="16" t="s">
        <v>4</v>
      </c>
    </row>
    <row r="17" spans="2:71" ht="18.399999999999999" customHeight="1">
      <c r="B17" s="19"/>
      <c r="E17" s="24" t="s">
        <v>31</v>
      </c>
      <c r="AK17" s="26" t="s">
        <v>27</v>
      </c>
      <c r="AN17" s="24" t="s">
        <v>1</v>
      </c>
      <c r="AR17" s="19"/>
      <c r="BE17" s="200"/>
      <c r="BS17" s="16" t="s">
        <v>32</v>
      </c>
    </row>
    <row r="18" spans="2:71" ht="6.95" customHeight="1">
      <c r="B18" s="19"/>
      <c r="AR18" s="19"/>
      <c r="BE18" s="200"/>
      <c r="BS18" s="16" t="s">
        <v>6</v>
      </c>
    </row>
    <row r="19" spans="2:71" ht="12" customHeight="1">
      <c r="B19" s="19"/>
      <c r="D19" s="26" t="s">
        <v>33</v>
      </c>
      <c r="AK19" s="26" t="s">
        <v>25</v>
      </c>
      <c r="AN19" s="24" t="s">
        <v>1</v>
      </c>
      <c r="AR19" s="19"/>
      <c r="BE19" s="200"/>
      <c r="BS19" s="16" t="s">
        <v>6</v>
      </c>
    </row>
    <row r="20" spans="2:71" ht="18.399999999999999" customHeight="1">
      <c r="B20" s="19"/>
      <c r="E20" s="24" t="s">
        <v>34</v>
      </c>
      <c r="AK20" s="26" t="s">
        <v>27</v>
      </c>
      <c r="AN20" s="24" t="s">
        <v>1</v>
      </c>
      <c r="AR20" s="19"/>
      <c r="BE20" s="200"/>
      <c r="BS20" s="16" t="s">
        <v>32</v>
      </c>
    </row>
    <row r="21" spans="2:71" ht="6.95" customHeight="1">
      <c r="B21" s="19"/>
      <c r="AR21" s="19"/>
      <c r="BE21" s="200"/>
    </row>
    <row r="22" spans="2:71" ht="12" customHeight="1">
      <c r="B22" s="19"/>
      <c r="D22" s="26" t="s">
        <v>35</v>
      </c>
      <c r="AR22" s="19"/>
      <c r="BE22" s="200"/>
    </row>
    <row r="23" spans="2:71" ht="16.5" customHeight="1">
      <c r="B23" s="19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19"/>
      <c r="BE23" s="200"/>
    </row>
    <row r="24" spans="2:71" ht="6.95" customHeight="1">
      <c r="B24" s="19"/>
      <c r="AR24" s="19"/>
      <c r="BE24" s="200"/>
    </row>
    <row r="25" spans="2:7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0"/>
    </row>
    <row r="26" spans="2:71" s="1" customFormat="1" ht="25.9" customHeight="1">
      <c r="B26" s="31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08">
        <f>ROUND(AG94,2)</f>
        <v>0</v>
      </c>
      <c r="AL26" s="209"/>
      <c r="AM26" s="209"/>
      <c r="AN26" s="209"/>
      <c r="AO26" s="209"/>
      <c r="AR26" s="31"/>
      <c r="BE26" s="200"/>
    </row>
    <row r="27" spans="2:71" s="1" customFormat="1" ht="6.95" customHeight="1">
      <c r="B27" s="31"/>
      <c r="AR27" s="31"/>
      <c r="BE27" s="200"/>
    </row>
    <row r="28" spans="2:71" s="1" customFormat="1" ht="12.75">
      <c r="B28" s="31"/>
      <c r="L28" s="210" t="s">
        <v>37</v>
      </c>
      <c r="M28" s="210"/>
      <c r="N28" s="210"/>
      <c r="O28" s="210"/>
      <c r="P28" s="210"/>
      <c r="W28" s="210" t="s">
        <v>38</v>
      </c>
      <c r="X28" s="210"/>
      <c r="Y28" s="210"/>
      <c r="Z28" s="210"/>
      <c r="AA28" s="210"/>
      <c r="AB28" s="210"/>
      <c r="AC28" s="210"/>
      <c r="AD28" s="210"/>
      <c r="AE28" s="210"/>
      <c r="AK28" s="210" t="s">
        <v>39</v>
      </c>
      <c r="AL28" s="210"/>
      <c r="AM28" s="210"/>
      <c r="AN28" s="210"/>
      <c r="AO28" s="210"/>
      <c r="AR28" s="31"/>
      <c r="BE28" s="200"/>
    </row>
    <row r="29" spans="2:71" s="2" customFormat="1" ht="14.45" customHeight="1">
      <c r="B29" s="35"/>
      <c r="D29" s="26" t="s">
        <v>40</v>
      </c>
      <c r="F29" s="26" t="s">
        <v>41</v>
      </c>
      <c r="L29" s="213">
        <v>0.21</v>
      </c>
      <c r="M29" s="212"/>
      <c r="N29" s="212"/>
      <c r="O29" s="212"/>
      <c r="P29" s="212"/>
      <c r="W29" s="211">
        <f>ROUND(AZ94, 2)</f>
        <v>0</v>
      </c>
      <c r="X29" s="212"/>
      <c r="Y29" s="212"/>
      <c r="Z29" s="212"/>
      <c r="AA29" s="212"/>
      <c r="AB29" s="212"/>
      <c r="AC29" s="212"/>
      <c r="AD29" s="212"/>
      <c r="AE29" s="212"/>
      <c r="AK29" s="211">
        <f>ROUND(AV94, 2)</f>
        <v>0</v>
      </c>
      <c r="AL29" s="212"/>
      <c r="AM29" s="212"/>
      <c r="AN29" s="212"/>
      <c r="AO29" s="212"/>
      <c r="AR29" s="35"/>
      <c r="BE29" s="201"/>
    </row>
    <row r="30" spans="2:71" s="2" customFormat="1" ht="14.45" customHeight="1">
      <c r="B30" s="35"/>
      <c r="F30" s="26" t="s">
        <v>42</v>
      </c>
      <c r="L30" s="213">
        <v>0.15</v>
      </c>
      <c r="M30" s="212"/>
      <c r="N30" s="212"/>
      <c r="O30" s="212"/>
      <c r="P30" s="212"/>
      <c r="W30" s="211">
        <f>ROUND(BA94, 2)</f>
        <v>0</v>
      </c>
      <c r="X30" s="212"/>
      <c r="Y30" s="212"/>
      <c r="Z30" s="212"/>
      <c r="AA30" s="212"/>
      <c r="AB30" s="212"/>
      <c r="AC30" s="212"/>
      <c r="AD30" s="212"/>
      <c r="AE30" s="212"/>
      <c r="AK30" s="211">
        <f>ROUND(AW94, 2)</f>
        <v>0</v>
      </c>
      <c r="AL30" s="212"/>
      <c r="AM30" s="212"/>
      <c r="AN30" s="212"/>
      <c r="AO30" s="212"/>
      <c r="AR30" s="35"/>
      <c r="BE30" s="201"/>
    </row>
    <row r="31" spans="2:71" s="2" customFormat="1" ht="14.45" hidden="1" customHeight="1">
      <c r="B31" s="35"/>
      <c r="F31" s="26" t="s">
        <v>43</v>
      </c>
      <c r="L31" s="213">
        <v>0.21</v>
      </c>
      <c r="M31" s="212"/>
      <c r="N31" s="212"/>
      <c r="O31" s="212"/>
      <c r="P31" s="212"/>
      <c r="W31" s="211">
        <f>ROUND(BB94, 2)</f>
        <v>0</v>
      </c>
      <c r="X31" s="212"/>
      <c r="Y31" s="212"/>
      <c r="Z31" s="212"/>
      <c r="AA31" s="212"/>
      <c r="AB31" s="212"/>
      <c r="AC31" s="212"/>
      <c r="AD31" s="212"/>
      <c r="AE31" s="212"/>
      <c r="AK31" s="211">
        <v>0</v>
      </c>
      <c r="AL31" s="212"/>
      <c r="AM31" s="212"/>
      <c r="AN31" s="212"/>
      <c r="AO31" s="212"/>
      <c r="AR31" s="35"/>
      <c r="BE31" s="201"/>
    </row>
    <row r="32" spans="2:71" s="2" customFormat="1" ht="14.45" hidden="1" customHeight="1">
      <c r="B32" s="35"/>
      <c r="F32" s="26" t="s">
        <v>44</v>
      </c>
      <c r="L32" s="213">
        <v>0.15</v>
      </c>
      <c r="M32" s="212"/>
      <c r="N32" s="212"/>
      <c r="O32" s="212"/>
      <c r="P32" s="212"/>
      <c r="W32" s="211">
        <f>ROUND(BC94, 2)</f>
        <v>0</v>
      </c>
      <c r="X32" s="212"/>
      <c r="Y32" s="212"/>
      <c r="Z32" s="212"/>
      <c r="AA32" s="212"/>
      <c r="AB32" s="212"/>
      <c r="AC32" s="212"/>
      <c r="AD32" s="212"/>
      <c r="AE32" s="212"/>
      <c r="AK32" s="211">
        <v>0</v>
      </c>
      <c r="AL32" s="212"/>
      <c r="AM32" s="212"/>
      <c r="AN32" s="212"/>
      <c r="AO32" s="212"/>
      <c r="AR32" s="35"/>
      <c r="BE32" s="201"/>
    </row>
    <row r="33" spans="2:57" s="2" customFormat="1" ht="14.45" hidden="1" customHeight="1">
      <c r="B33" s="35"/>
      <c r="F33" s="26" t="s">
        <v>45</v>
      </c>
      <c r="L33" s="213">
        <v>0</v>
      </c>
      <c r="M33" s="212"/>
      <c r="N33" s="212"/>
      <c r="O33" s="212"/>
      <c r="P33" s="212"/>
      <c r="W33" s="211">
        <f>ROUND(BD94, 2)</f>
        <v>0</v>
      </c>
      <c r="X33" s="212"/>
      <c r="Y33" s="212"/>
      <c r="Z33" s="212"/>
      <c r="AA33" s="212"/>
      <c r="AB33" s="212"/>
      <c r="AC33" s="212"/>
      <c r="AD33" s="212"/>
      <c r="AE33" s="212"/>
      <c r="AK33" s="211">
        <v>0</v>
      </c>
      <c r="AL33" s="212"/>
      <c r="AM33" s="212"/>
      <c r="AN33" s="212"/>
      <c r="AO33" s="212"/>
      <c r="AR33" s="35"/>
      <c r="BE33" s="201"/>
    </row>
    <row r="34" spans="2:57" s="1" customFormat="1" ht="6.95" customHeight="1">
      <c r="B34" s="31"/>
      <c r="AR34" s="31"/>
      <c r="BE34" s="200"/>
    </row>
    <row r="35" spans="2:57" s="1" customFormat="1" ht="25.9" customHeight="1">
      <c r="B35" s="31"/>
      <c r="C35" s="36"/>
      <c r="D35" s="37" t="s">
        <v>46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47</v>
      </c>
      <c r="U35" s="38"/>
      <c r="V35" s="38"/>
      <c r="W35" s="38"/>
      <c r="X35" s="217" t="s">
        <v>48</v>
      </c>
      <c r="Y35" s="215"/>
      <c r="Z35" s="215"/>
      <c r="AA35" s="215"/>
      <c r="AB35" s="215"/>
      <c r="AC35" s="38"/>
      <c r="AD35" s="38"/>
      <c r="AE35" s="38"/>
      <c r="AF35" s="38"/>
      <c r="AG35" s="38"/>
      <c r="AH35" s="38"/>
      <c r="AI35" s="38"/>
      <c r="AJ35" s="38"/>
      <c r="AK35" s="214">
        <f>SUM(AK26:AK33)</f>
        <v>0</v>
      </c>
      <c r="AL35" s="215"/>
      <c r="AM35" s="215"/>
      <c r="AN35" s="215"/>
      <c r="AO35" s="216"/>
      <c r="AP35" s="36"/>
      <c r="AQ35" s="36"/>
      <c r="AR35" s="31"/>
    </row>
    <row r="36" spans="2:57" s="1" customFormat="1" ht="6.95" customHeight="1">
      <c r="B36" s="31"/>
      <c r="AR36" s="31"/>
    </row>
    <row r="37" spans="2:57" s="1" customFormat="1" ht="14.45" customHeight="1">
      <c r="B37" s="31"/>
      <c r="AR37" s="31"/>
    </row>
    <row r="38" spans="2:57" ht="14.45" customHeight="1">
      <c r="B38" s="19"/>
      <c r="AR38" s="19"/>
    </row>
    <row r="39" spans="2:57" ht="14.45" customHeight="1">
      <c r="B39" s="19"/>
      <c r="AR39" s="19"/>
    </row>
    <row r="40" spans="2:57" ht="14.45" customHeight="1">
      <c r="B40" s="19"/>
      <c r="AR40" s="19"/>
    </row>
    <row r="41" spans="2:57" ht="14.45" customHeight="1">
      <c r="B41" s="19"/>
      <c r="AR41" s="19"/>
    </row>
    <row r="42" spans="2:57" ht="14.45" customHeight="1">
      <c r="B42" s="19"/>
      <c r="AR42" s="19"/>
    </row>
    <row r="43" spans="2:57" ht="14.45" customHeight="1">
      <c r="B43" s="19"/>
      <c r="AR43" s="19"/>
    </row>
    <row r="44" spans="2:57" ht="14.45" customHeight="1">
      <c r="B44" s="19"/>
      <c r="AR44" s="19"/>
    </row>
    <row r="45" spans="2:57" ht="14.45" customHeight="1">
      <c r="B45" s="19"/>
      <c r="AR45" s="19"/>
    </row>
    <row r="46" spans="2:57" ht="14.45" customHeight="1">
      <c r="B46" s="19"/>
      <c r="AR46" s="19"/>
    </row>
    <row r="47" spans="2:57" ht="14.45" customHeight="1">
      <c r="B47" s="19"/>
      <c r="AR47" s="19"/>
    </row>
    <row r="48" spans="2:57" ht="14.45" customHeight="1">
      <c r="B48" s="19"/>
      <c r="AR48" s="19"/>
    </row>
    <row r="49" spans="2:44" s="1" customFormat="1" ht="14.45" customHeight="1">
      <c r="B49" s="31"/>
      <c r="D49" s="40" t="s">
        <v>49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50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2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51</v>
      </c>
      <c r="AI60" s="33"/>
      <c r="AJ60" s="33"/>
      <c r="AK60" s="33"/>
      <c r="AL60" s="33"/>
      <c r="AM60" s="42" t="s">
        <v>52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0" t="s">
        <v>53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54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2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51</v>
      </c>
      <c r="AI75" s="33"/>
      <c r="AJ75" s="33"/>
      <c r="AK75" s="33"/>
      <c r="AL75" s="33"/>
      <c r="AM75" s="42" t="s">
        <v>52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1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1:91" s="1" customFormat="1" ht="24.95" customHeight="1">
      <c r="B82" s="31"/>
      <c r="C82" s="20" t="s">
        <v>55</v>
      </c>
      <c r="AR82" s="31"/>
    </row>
    <row r="83" spans="1:91" s="1" customFormat="1" ht="6.95" customHeight="1">
      <c r="B83" s="31"/>
      <c r="AR83" s="31"/>
    </row>
    <row r="84" spans="1:91" s="3" customFormat="1" ht="12" customHeight="1">
      <c r="B84" s="47"/>
      <c r="C84" s="26" t="s">
        <v>13</v>
      </c>
      <c r="L84" s="3" t="str">
        <f>K5</f>
        <v>220424</v>
      </c>
      <c r="AR84" s="47"/>
    </row>
    <row r="85" spans="1:91" s="4" customFormat="1" ht="36.950000000000003" customHeight="1">
      <c r="B85" s="48"/>
      <c r="C85" s="49" t="s">
        <v>16</v>
      </c>
      <c r="L85" s="180" t="str">
        <f>K6</f>
        <v>Rekonstrukce komunikací Akátová, Dubová, Smrková a Borová v obci Čakovičky</v>
      </c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R85" s="48"/>
    </row>
    <row r="86" spans="1:91" s="1" customFormat="1" ht="6.95" customHeight="1">
      <c r="B86" s="31"/>
      <c r="AR86" s="31"/>
    </row>
    <row r="87" spans="1:91" s="1" customFormat="1" ht="12" customHeight="1">
      <c r="B87" s="31"/>
      <c r="C87" s="26" t="s">
        <v>20</v>
      </c>
      <c r="L87" s="50" t="str">
        <f>IF(K8="","",K8)</f>
        <v>obec Čakovičky</v>
      </c>
      <c r="AI87" s="26" t="s">
        <v>22</v>
      </c>
      <c r="AM87" s="182" t="str">
        <f>IF(AN8= "","",AN8)</f>
        <v>24. 4. 2022</v>
      </c>
      <c r="AN87" s="182"/>
      <c r="AR87" s="31"/>
    </row>
    <row r="88" spans="1:91" s="1" customFormat="1" ht="6.95" customHeight="1">
      <c r="B88" s="31"/>
      <c r="AR88" s="31"/>
    </row>
    <row r="89" spans="1:91" s="1" customFormat="1" ht="25.7" customHeight="1">
      <c r="B89" s="31"/>
      <c r="C89" s="26" t="s">
        <v>24</v>
      </c>
      <c r="L89" s="3" t="str">
        <f>IF(E11= "","",E11)</f>
        <v>Obec Čakovičky , Kojetická 32 , 250 63 Čakovičky</v>
      </c>
      <c r="AI89" s="26" t="s">
        <v>30</v>
      </c>
      <c r="AM89" s="183" t="str">
        <f>IF(E17="","",E17)</f>
        <v>GRP geodézie a projekce, Ing. Iva Rotheová</v>
      </c>
      <c r="AN89" s="184"/>
      <c r="AO89" s="184"/>
      <c r="AP89" s="184"/>
      <c r="AR89" s="31"/>
      <c r="AS89" s="185" t="s">
        <v>56</v>
      </c>
      <c r="AT89" s="186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" customHeight="1">
      <c r="B90" s="31"/>
      <c r="C90" s="26" t="s">
        <v>28</v>
      </c>
      <c r="L90" s="3" t="str">
        <f>IF(E14= "Vyplň údaj","",E14)</f>
        <v/>
      </c>
      <c r="AI90" s="26" t="s">
        <v>33</v>
      </c>
      <c r="AM90" s="183" t="str">
        <f>IF(E20="","",E20)</f>
        <v xml:space="preserve"> </v>
      </c>
      <c r="AN90" s="184"/>
      <c r="AO90" s="184"/>
      <c r="AP90" s="184"/>
      <c r="AR90" s="31"/>
      <c r="AS90" s="187"/>
      <c r="AT90" s="188"/>
      <c r="BD90" s="55"/>
    </row>
    <row r="91" spans="1:91" s="1" customFormat="1" ht="10.9" customHeight="1">
      <c r="B91" s="31"/>
      <c r="AR91" s="31"/>
      <c r="AS91" s="187"/>
      <c r="AT91" s="188"/>
      <c r="BD91" s="55"/>
    </row>
    <row r="92" spans="1:91" s="1" customFormat="1" ht="29.25" customHeight="1">
      <c r="B92" s="31"/>
      <c r="C92" s="189" t="s">
        <v>57</v>
      </c>
      <c r="D92" s="190"/>
      <c r="E92" s="190"/>
      <c r="F92" s="190"/>
      <c r="G92" s="190"/>
      <c r="H92" s="56"/>
      <c r="I92" s="192" t="s">
        <v>58</v>
      </c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1" t="s">
        <v>59</v>
      </c>
      <c r="AH92" s="190"/>
      <c r="AI92" s="190"/>
      <c r="AJ92" s="190"/>
      <c r="AK92" s="190"/>
      <c r="AL92" s="190"/>
      <c r="AM92" s="190"/>
      <c r="AN92" s="192" t="s">
        <v>60</v>
      </c>
      <c r="AO92" s="190"/>
      <c r="AP92" s="193"/>
      <c r="AQ92" s="57" t="s">
        <v>61</v>
      </c>
      <c r="AR92" s="31"/>
      <c r="AS92" s="58" t="s">
        <v>62</v>
      </c>
      <c r="AT92" s="59" t="s">
        <v>63</v>
      </c>
      <c r="AU92" s="59" t="s">
        <v>64</v>
      </c>
      <c r="AV92" s="59" t="s">
        <v>65</v>
      </c>
      <c r="AW92" s="59" t="s">
        <v>66</v>
      </c>
      <c r="AX92" s="59" t="s">
        <v>67</v>
      </c>
      <c r="AY92" s="59" t="s">
        <v>68</v>
      </c>
      <c r="AZ92" s="59" t="s">
        <v>69</v>
      </c>
      <c r="BA92" s="59" t="s">
        <v>70</v>
      </c>
      <c r="BB92" s="59" t="s">
        <v>71</v>
      </c>
      <c r="BC92" s="59" t="s">
        <v>72</v>
      </c>
      <c r="BD92" s="60" t="s">
        <v>73</v>
      </c>
    </row>
    <row r="93" spans="1:91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>
      <c r="B94" s="62"/>
      <c r="C94" s="63" t="s">
        <v>74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7">
        <f>ROUND(SUM(AG95:AG99),2)</f>
        <v>0</v>
      </c>
      <c r="AH94" s="197"/>
      <c r="AI94" s="197"/>
      <c r="AJ94" s="197"/>
      <c r="AK94" s="197"/>
      <c r="AL94" s="197"/>
      <c r="AM94" s="197"/>
      <c r="AN94" s="198">
        <f t="shared" ref="AN94:AN99" si="0">SUM(AG94,AT94)</f>
        <v>0</v>
      </c>
      <c r="AO94" s="198"/>
      <c r="AP94" s="198"/>
      <c r="AQ94" s="66" t="s">
        <v>1</v>
      </c>
      <c r="AR94" s="62"/>
      <c r="AS94" s="67">
        <f>ROUND(SUM(AS95:AS99),2)</f>
        <v>0</v>
      </c>
      <c r="AT94" s="68">
        <f t="shared" ref="AT94:AT99" si="1">ROUND(SUM(AV94:AW94),2)</f>
        <v>0</v>
      </c>
      <c r="AU94" s="69">
        <f>ROUND(SUM(AU95:AU99),5)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ROUND(SUM(AZ95:AZ99),2)</f>
        <v>0</v>
      </c>
      <c r="BA94" s="68">
        <f>ROUND(SUM(BA95:BA99),2)</f>
        <v>0</v>
      </c>
      <c r="BB94" s="68">
        <f>ROUND(SUM(BB95:BB99),2)</f>
        <v>0</v>
      </c>
      <c r="BC94" s="68">
        <f>ROUND(SUM(BC95:BC99),2)</f>
        <v>0</v>
      </c>
      <c r="BD94" s="70">
        <f>ROUND(SUM(BD95:BD99),2)</f>
        <v>0</v>
      </c>
      <c r="BS94" s="71" t="s">
        <v>75</v>
      </c>
      <c r="BT94" s="71" t="s">
        <v>76</v>
      </c>
      <c r="BU94" s="72" t="s">
        <v>77</v>
      </c>
      <c r="BV94" s="71" t="s">
        <v>78</v>
      </c>
      <c r="BW94" s="71" t="s">
        <v>5</v>
      </c>
      <c r="BX94" s="71" t="s">
        <v>79</v>
      </c>
      <c r="CL94" s="71" t="s">
        <v>1</v>
      </c>
    </row>
    <row r="95" spans="1:91" s="6" customFormat="1" ht="16.5" customHeight="1">
      <c r="A95" s="73" t="s">
        <v>80</v>
      </c>
      <c r="B95" s="74"/>
      <c r="C95" s="75"/>
      <c r="D95" s="194" t="s">
        <v>81</v>
      </c>
      <c r="E95" s="194"/>
      <c r="F95" s="194"/>
      <c r="G95" s="194"/>
      <c r="H95" s="194"/>
      <c r="I95" s="76"/>
      <c r="J95" s="194" t="s">
        <v>82</v>
      </c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5">
        <f>'01 - Trasa 1 - komunikace...'!J30</f>
        <v>0</v>
      </c>
      <c r="AH95" s="196"/>
      <c r="AI95" s="196"/>
      <c r="AJ95" s="196"/>
      <c r="AK95" s="196"/>
      <c r="AL95" s="196"/>
      <c r="AM95" s="196"/>
      <c r="AN95" s="195">
        <f t="shared" si="0"/>
        <v>0</v>
      </c>
      <c r="AO95" s="196"/>
      <c r="AP95" s="196"/>
      <c r="AQ95" s="77" t="s">
        <v>83</v>
      </c>
      <c r="AR95" s="74"/>
      <c r="AS95" s="78">
        <v>0</v>
      </c>
      <c r="AT95" s="79">
        <f t="shared" si="1"/>
        <v>0</v>
      </c>
      <c r="AU95" s="80">
        <f>'01 - Trasa 1 - komunikace...'!P127</f>
        <v>0</v>
      </c>
      <c r="AV95" s="79">
        <f>'01 - Trasa 1 - komunikace...'!J33</f>
        <v>0</v>
      </c>
      <c r="AW95" s="79">
        <f>'01 - Trasa 1 - komunikace...'!J34</f>
        <v>0</v>
      </c>
      <c r="AX95" s="79">
        <f>'01 - Trasa 1 - komunikace...'!J35</f>
        <v>0</v>
      </c>
      <c r="AY95" s="79">
        <f>'01 - Trasa 1 - komunikace...'!J36</f>
        <v>0</v>
      </c>
      <c r="AZ95" s="79">
        <f>'01 - Trasa 1 - komunikace...'!F33</f>
        <v>0</v>
      </c>
      <c r="BA95" s="79">
        <f>'01 - Trasa 1 - komunikace...'!F34</f>
        <v>0</v>
      </c>
      <c r="BB95" s="79">
        <f>'01 - Trasa 1 - komunikace...'!F35</f>
        <v>0</v>
      </c>
      <c r="BC95" s="79">
        <f>'01 - Trasa 1 - komunikace...'!F36</f>
        <v>0</v>
      </c>
      <c r="BD95" s="81">
        <f>'01 - Trasa 1 - komunikace...'!F37</f>
        <v>0</v>
      </c>
      <c r="BT95" s="82" t="s">
        <v>84</v>
      </c>
      <c r="BV95" s="82" t="s">
        <v>78</v>
      </c>
      <c r="BW95" s="82" t="s">
        <v>85</v>
      </c>
      <c r="BX95" s="82" t="s">
        <v>5</v>
      </c>
      <c r="CL95" s="82" t="s">
        <v>1</v>
      </c>
      <c r="CM95" s="82" t="s">
        <v>86</v>
      </c>
    </row>
    <row r="96" spans="1:91" s="6" customFormat="1" ht="16.5" customHeight="1">
      <c r="A96" s="73" t="s">
        <v>80</v>
      </c>
      <c r="B96" s="74"/>
      <c r="C96" s="75"/>
      <c r="D96" s="194" t="s">
        <v>87</v>
      </c>
      <c r="E96" s="194"/>
      <c r="F96" s="194"/>
      <c r="G96" s="194"/>
      <c r="H96" s="194"/>
      <c r="I96" s="76"/>
      <c r="J96" s="194" t="s">
        <v>88</v>
      </c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5">
        <f>'02 - Trasa 2 - komunikace...'!J30</f>
        <v>0</v>
      </c>
      <c r="AH96" s="196"/>
      <c r="AI96" s="196"/>
      <c r="AJ96" s="196"/>
      <c r="AK96" s="196"/>
      <c r="AL96" s="196"/>
      <c r="AM96" s="196"/>
      <c r="AN96" s="195">
        <f t="shared" si="0"/>
        <v>0</v>
      </c>
      <c r="AO96" s="196"/>
      <c r="AP96" s="196"/>
      <c r="AQ96" s="77" t="s">
        <v>83</v>
      </c>
      <c r="AR96" s="74"/>
      <c r="AS96" s="78">
        <v>0</v>
      </c>
      <c r="AT96" s="79">
        <f t="shared" si="1"/>
        <v>0</v>
      </c>
      <c r="AU96" s="80">
        <f>'02 - Trasa 2 - komunikace...'!P127</f>
        <v>0</v>
      </c>
      <c r="AV96" s="79">
        <f>'02 - Trasa 2 - komunikace...'!J33</f>
        <v>0</v>
      </c>
      <c r="AW96" s="79">
        <f>'02 - Trasa 2 - komunikace...'!J34</f>
        <v>0</v>
      </c>
      <c r="AX96" s="79">
        <f>'02 - Trasa 2 - komunikace...'!J35</f>
        <v>0</v>
      </c>
      <c r="AY96" s="79">
        <f>'02 - Trasa 2 - komunikace...'!J36</f>
        <v>0</v>
      </c>
      <c r="AZ96" s="79">
        <f>'02 - Trasa 2 - komunikace...'!F33</f>
        <v>0</v>
      </c>
      <c r="BA96" s="79">
        <f>'02 - Trasa 2 - komunikace...'!F34</f>
        <v>0</v>
      </c>
      <c r="BB96" s="79">
        <f>'02 - Trasa 2 - komunikace...'!F35</f>
        <v>0</v>
      </c>
      <c r="BC96" s="79">
        <f>'02 - Trasa 2 - komunikace...'!F36</f>
        <v>0</v>
      </c>
      <c r="BD96" s="81">
        <f>'02 - Trasa 2 - komunikace...'!F37</f>
        <v>0</v>
      </c>
      <c r="BT96" s="82" t="s">
        <v>84</v>
      </c>
      <c r="BV96" s="82" t="s">
        <v>78</v>
      </c>
      <c r="BW96" s="82" t="s">
        <v>89</v>
      </c>
      <c r="BX96" s="82" t="s">
        <v>5</v>
      </c>
      <c r="CL96" s="82" t="s">
        <v>1</v>
      </c>
      <c r="CM96" s="82" t="s">
        <v>86</v>
      </c>
    </row>
    <row r="97" spans="1:91" s="6" customFormat="1" ht="16.5" customHeight="1">
      <c r="A97" s="73" t="s">
        <v>80</v>
      </c>
      <c r="B97" s="74"/>
      <c r="C97" s="75"/>
      <c r="D97" s="194" t="s">
        <v>90</v>
      </c>
      <c r="E97" s="194"/>
      <c r="F97" s="194"/>
      <c r="G97" s="194"/>
      <c r="H97" s="194"/>
      <c r="I97" s="76"/>
      <c r="J97" s="194" t="s">
        <v>91</v>
      </c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5">
        <f>'03 - Trasa 3 - komunikace...'!J30</f>
        <v>0</v>
      </c>
      <c r="AH97" s="196"/>
      <c r="AI97" s="196"/>
      <c r="AJ97" s="196"/>
      <c r="AK97" s="196"/>
      <c r="AL97" s="196"/>
      <c r="AM97" s="196"/>
      <c r="AN97" s="195">
        <f t="shared" si="0"/>
        <v>0</v>
      </c>
      <c r="AO97" s="196"/>
      <c r="AP97" s="196"/>
      <c r="AQ97" s="77" t="s">
        <v>83</v>
      </c>
      <c r="AR97" s="74"/>
      <c r="AS97" s="78">
        <v>0</v>
      </c>
      <c r="AT97" s="79">
        <f t="shared" si="1"/>
        <v>0</v>
      </c>
      <c r="AU97" s="80">
        <f>'03 - Trasa 3 - komunikace...'!P127</f>
        <v>0</v>
      </c>
      <c r="AV97" s="79">
        <f>'03 - Trasa 3 - komunikace...'!J33</f>
        <v>0</v>
      </c>
      <c r="AW97" s="79">
        <f>'03 - Trasa 3 - komunikace...'!J34</f>
        <v>0</v>
      </c>
      <c r="AX97" s="79">
        <f>'03 - Trasa 3 - komunikace...'!J35</f>
        <v>0</v>
      </c>
      <c r="AY97" s="79">
        <f>'03 - Trasa 3 - komunikace...'!J36</f>
        <v>0</v>
      </c>
      <c r="AZ97" s="79">
        <f>'03 - Trasa 3 - komunikace...'!F33</f>
        <v>0</v>
      </c>
      <c r="BA97" s="79">
        <f>'03 - Trasa 3 - komunikace...'!F34</f>
        <v>0</v>
      </c>
      <c r="BB97" s="79">
        <f>'03 - Trasa 3 - komunikace...'!F35</f>
        <v>0</v>
      </c>
      <c r="BC97" s="79">
        <f>'03 - Trasa 3 - komunikace...'!F36</f>
        <v>0</v>
      </c>
      <c r="BD97" s="81">
        <f>'03 - Trasa 3 - komunikace...'!F37</f>
        <v>0</v>
      </c>
      <c r="BT97" s="82" t="s">
        <v>84</v>
      </c>
      <c r="BV97" s="82" t="s">
        <v>78</v>
      </c>
      <c r="BW97" s="82" t="s">
        <v>92</v>
      </c>
      <c r="BX97" s="82" t="s">
        <v>5</v>
      </c>
      <c r="CL97" s="82" t="s">
        <v>1</v>
      </c>
      <c r="CM97" s="82" t="s">
        <v>86</v>
      </c>
    </row>
    <row r="98" spans="1:91" s="6" customFormat="1" ht="16.5" customHeight="1">
      <c r="A98" s="73" t="s">
        <v>80</v>
      </c>
      <c r="B98" s="74"/>
      <c r="C98" s="75"/>
      <c r="D98" s="194" t="s">
        <v>93</v>
      </c>
      <c r="E98" s="194"/>
      <c r="F98" s="194"/>
      <c r="G98" s="194"/>
      <c r="H98" s="194"/>
      <c r="I98" s="76"/>
      <c r="J98" s="194" t="s">
        <v>94</v>
      </c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5">
        <f>'04 - Trasa 4 - komunikace...'!J30</f>
        <v>0</v>
      </c>
      <c r="AH98" s="196"/>
      <c r="AI98" s="196"/>
      <c r="AJ98" s="196"/>
      <c r="AK98" s="196"/>
      <c r="AL98" s="196"/>
      <c r="AM98" s="196"/>
      <c r="AN98" s="195">
        <f t="shared" si="0"/>
        <v>0</v>
      </c>
      <c r="AO98" s="196"/>
      <c r="AP98" s="196"/>
      <c r="AQ98" s="77" t="s">
        <v>83</v>
      </c>
      <c r="AR98" s="74"/>
      <c r="AS98" s="78">
        <v>0</v>
      </c>
      <c r="AT98" s="79">
        <f t="shared" si="1"/>
        <v>0</v>
      </c>
      <c r="AU98" s="80">
        <f>'04 - Trasa 4 - komunikace...'!P127</f>
        <v>0</v>
      </c>
      <c r="AV98" s="79">
        <f>'04 - Trasa 4 - komunikace...'!J33</f>
        <v>0</v>
      </c>
      <c r="AW98" s="79">
        <f>'04 - Trasa 4 - komunikace...'!J34</f>
        <v>0</v>
      </c>
      <c r="AX98" s="79">
        <f>'04 - Trasa 4 - komunikace...'!J35</f>
        <v>0</v>
      </c>
      <c r="AY98" s="79">
        <f>'04 - Trasa 4 - komunikace...'!J36</f>
        <v>0</v>
      </c>
      <c r="AZ98" s="79">
        <f>'04 - Trasa 4 - komunikace...'!F33</f>
        <v>0</v>
      </c>
      <c r="BA98" s="79">
        <f>'04 - Trasa 4 - komunikace...'!F34</f>
        <v>0</v>
      </c>
      <c r="BB98" s="79">
        <f>'04 - Trasa 4 - komunikace...'!F35</f>
        <v>0</v>
      </c>
      <c r="BC98" s="79">
        <f>'04 - Trasa 4 - komunikace...'!F36</f>
        <v>0</v>
      </c>
      <c r="BD98" s="81">
        <f>'04 - Trasa 4 - komunikace...'!F37</f>
        <v>0</v>
      </c>
      <c r="BT98" s="82" t="s">
        <v>84</v>
      </c>
      <c r="BV98" s="82" t="s">
        <v>78</v>
      </c>
      <c r="BW98" s="82" t="s">
        <v>95</v>
      </c>
      <c r="BX98" s="82" t="s">
        <v>5</v>
      </c>
      <c r="CL98" s="82" t="s">
        <v>1</v>
      </c>
      <c r="CM98" s="82" t="s">
        <v>86</v>
      </c>
    </row>
    <row r="99" spans="1:91" s="6" customFormat="1" ht="16.5" customHeight="1">
      <c r="A99" s="73" t="s">
        <v>80</v>
      </c>
      <c r="B99" s="74"/>
      <c r="C99" s="75"/>
      <c r="D99" s="194" t="s">
        <v>96</v>
      </c>
      <c r="E99" s="194"/>
      <c r="F99" s="194"/>
      <c r="G99" s="194"/>
      <c r="H99" s="194"/>
      <c r="I99" s="76"/>
      <c r="J99" s="194" t="s">
        <v>97</v>
      </c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5">
        <f>'05 - Sanace podloží'!J30</f>
        <v>0</v>
      </c>
      <c r="AH99" s="196"/>
      <c r="AI99" s="196"/>
      <c r="AJ99" s="196"/>
      <c r="AK99" s="196"/>
      <c r="AL99" s="196"/>
      <c r="AM99" s="196"/>
      <c r="AN99" s="195">
        <f t="shared" si="0"/>
        <v>0</v>
      </c>
      <c r="AO99" s="196"/>
      <c r="AP99" s="196"/>
      <c r="AQ99" s="77" t="s">
        <v>83</v>
      </c>
      <c r="AR99" s="74"/>
      <c r="AS99" s="83">
        <v>0</v>
      </c>
      <c r="AT99" s="84">
        <f t="shared" si="1"/>
        <v>0</v>
      </c>
      <c r="AU99" s="85">
        <f>'05 - Sanace podloží'!P123</f>
        <v>0</v>
      </c>
      <c r="AV99" s="84">
        <f>'05 - Sanace podloží'!J33</f>
        <v>0</v>
      </c>
      <c r="AW99" s="84">
        <f>'05 - Sanace podloží'!J34</f>
        <v>0</v>
      </c>
      <c r="AX99" s="84">
        <f>'05 - Sanace podloží'!J35</f>
        <v>0</v>
      </c>
      <c r="AY99" s="84">
        <f>'05 - Sanace podloží'!J36</f>
        <v>0</v>
      </c>
      <c r="AZ99" s="84">
        <f>'05 - Sanace podloží'!F33</f>
        <v>0</v>
      </c>
      <c r="BA99" s="84">
        <f>'05 - Sanace podloží'!F34</f>
        <v>0</v>
      </c>
      <c r="BB99" s="84">
        <f>'05 - Sanace podloží'!F35</f>
        <v>0</v>
      </c>
      <c r="BC99" s="84">
        <f>'05 - Sanace podloží'!F36</f>
        <v>0</v>
      </c>
      <c r="BD99" s="86">
        <f>'05 - Sanace podloží'!F37</f>
        <v>0</v>
      </c>
      <c r="BT99" s="82" t="s">
        <v>84</v>
      </c>
      <c r="BV99" s="82" t="s">
        <v>78</v>
      </c>
      <c r="BW99" s="82" t="s">
        <v>98</v>
      </c>
      <c r="BX99" s="82" t="s">
        <v>5</v>
      </c>
      <c r="CL99" s="82" t="s">
        <v>1</v>
      </c>
      <c r="CM99" s="82" t="s">
        <v>86</v>
      </c>
    </row>
    <row r="100" spans="1:91" s="1" customFormat="1" ht="30" customHeight="1">
      <c r="B100" s="31"/>
      <c r="AR100" s="31"/>
    </row>
    <row r="101" spans="1:91" s="1" customFormat="1" ht="6.9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31"/>
    </row>
  </sheetData>
  <sheetProtection algorithmName="SHA-512" hashValue="ckdO5MsyFev/N+Fkcpp2SyU7hbPx2rFw2LK77jaePp8MBijBBDyuI0iWksWC7el+Nekg7hWYICEwEjUB7wpfdQ==" saltValue="P+YJHNJQzN3skNJN4gErBjIUjnRldbllbvt+fF1BVJMHQ9iHEd/7zs1rvv85J2f60DxfkR+sbRVn/QhllvYKSA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Trasa 1 - komunikace...'!C2" display="/" xr:uid="{00000000-0004-0000-0000-000000000000}"/>
    <hyperlink ref="A96" location="'02 - Trasa 2 - komunikace...'!C2" display="/" xr:uid="{00000000-0004-0000-0000-000001000000}"/>
    <hyperlink ref="A97" location="'03 - Trasa 3 - komunikace...'!C2" display="/" xr:uid="{00000000-0004-0000-0000-000002000000}"/>
    <hyperlink ref="A98" location="'04 - Trasa 4 - komunikace...'!C2" display="/" xr:uid="{00000000-0004-0000-0000-000003000000}"/>
    <hyperlink ref="A99" location="'05 - Sanace podloží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68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6" t="s">
        <v>85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5" customHeight="1">
      <c r="B4" s="19"/>
      <c r="D4" s="20" t="s">
        <v>99</v>
      </c>
      <c r="L4" s="19"/>
      <c r="M4" s="87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26.25" customHeight="1">
      <c r="B7" s="19"/>
      <c r="E7" s="218" t="str">
        <f>'Rekapitulace stavby'!K6</f>
        <v>Rekonstrukce komunikací Akátová, Dubová, Smrková a Borová v obci Čakovičky</v>
      </c>
      <c r="F7" s="219"/>
      <c r="G7" s="219"/>
      <c r="H7" s="219"/>
      <c r="L7" s="19"/>
    </row>
    <row r="8" spans="2:46" s="1" customFormat="1" ht="12" customHeight="1">
      <c r="B8" s="31"/>
      <c r="D8" s="26" t="s">
        <v>100</v>
      </c>
      <c r="L8" s="31"/>
    </row>
    <row r="9" spans="2:46" s="1" customFormat="1" ht="16.5" customHeight="1">
      <c r="B9" s="31"/>
      <c r="E9" s="180" t="s">
        <v>101</v>
      </c>
      <c r="F9" s="220"/>
      <c r="G9" s="220"/>
      <c r="H9" s="220"/>
      <c r="L9" s="31"/>
    </row>
    <row r="10" spans="2:46" s="1" customFormat="1" ht="11.25">
      <c r="B10" s="31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24. 4. 2022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46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1" t="str">
        <f>'Rekapitulace stavby'!E14</f>
        <v>Vyplň údaj</v>
      </c>
      <c r="F18" s="202"/>
      <c r="G18" s="202"/>
      <c r="H18" s="202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6.5" customHeight="1">
      <c r="B27" s="88"/>
      <c r="E27" s="207" t="s">
        <v>1</v>
      </c>
      <c r="F27" s="207"/>
      <c r="G27" s="207"/>
      <c r="H27" s="207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36</v>
      </c>
      <c r="J30" s="65">
        <f>ROUND(J127,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4" t="s">
        <v>40</v>
      </c>
      <c r="E33" s="26" t="s">
        <v>41</v>
      </c>
      <c r="F33" s="90">
        <f>ROUND((SUM(BE127:BE267)),  2)</f>
        <v>0</v>
      </c>
      <c r="I33" s="91">
        <v>0.21</v>
      </c>
      <c r="J33" s="90">
        <f>ROUND(((SUM(BE127:BE267))*I33),  2)</f>
        <v>0</v>
      </c>
      <c r="L33" s="31"/>
    </row>
    <row r="34" spans="2:12" s="1" customFormat="1" ht="14.45" customHeight="1">
      <c r="B34" s="31"/>
      <c r="E34" s="26" t="s">
        <v>42</v>
      </c>
      <c r="F34" s="90">
        <f>ROUND((SUM(BF127:BF267)),  2)</f>
        <v>0</v>
      </c>
      <c r="I34" s="91">
        <v>0.15</v>
      </c>
      <c r="J34" s="90">
        <f>ROUND(((SUM(BF127:BF267))*I34),  2)</f>
        <v>0</v>
      </c>
      <c r="L34" s="31"/>
    </row>
    <row r="35" spans="2:12" s="1" customFormat="1" ht="14.45" hidden="1" customHeight="1">
      <c r="B35" s="31"/>
      <c r="E35" s="26" t="s">
        <v>43</v>
      </c>
      <c r="F35" s="90">
        <f>ROUND((SUM(BG127:BG267)),  2)</f>
        <v>0</v>
      </c>
      <c r="I35" s="91">
        <v>0.21</v>
      </c>
      <c r="J35" s="90">
        <f>0</f>
        <v>0</v>
      </c>
      <c r="L35" s="31"/>
    </row>
    <row r="36" spans="2:12" s="1" customFormat="1" ht="14.45" hidden="1" customHeight="1">
      <c r="B36" s="31"/>
      <c r="E36" s="26" t="s">
        <v>44</v>
      </c>
      <c r="F36" s="90">
        <f>ROUND((SUM(BH127:BH267)),  2)</f>
        <v>0</v>
      </c>
      <c r="I36" s="91">
        <v>0.15</v>
      </c>
      <c r="J36" s="90">
        <f>0</f>
        <v>0</v>
      </c>
      <c r="L36" s="31"/>
    </row>
    <row r="37" spans="2:12" s="1" customFormat="1" ht="14.45" hidden="1" customHeight="1">
      <c r="B37" s="31"/>
      <c r="E37" s="26" t="s">
        <v>45</v>
      </c>
      <c r="F37" s="90">
        <f>ROUND((SUM(BI127:BI267)),  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46</v>
      </c>
      <c r="E39" s="56"/>
      <c r="F39" s="56"/>
      <c r="G39" s="94" t="s">
        <v>47</v>
      </c>
      <c r="H39" s="95" t="s">
        <v>48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98" t="s">
        <v>52</v>
      </c>
      <c r="G61" s="42" t="s">
        <v>51</v>
      </c>
      <c r="H61" s="33"/>
      <c r="I61" s="33"/>
      <c r="J61" s="99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98" t="s">
        <v>52</v>
      </c>
      <c r="G76" s="42" t="s">
        <v>51</v>
      </c>
      <c r="H76" s="33"/>
      <c r="I76" s="33"/>
      <c r="J76" s="99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47" s="1" customFormat="1" ht="24.95" customHeight="1">
      <c r="B82" s="31"/>
      <c r="C82" s="20" t="s">
        <v>102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16</v>
      </c>
      <c r="L84" s="31"/>
    </row>
    <row r="85" spans="2:47" s="1" customFormat="1" ht="26.25" customHeight="1">
      <c r="B85" s="31"/>
      <c r="E85" s="218" t="str">
        <f>E7</f>
        <v>Rekonstrukce komunikací Akátová, Dubová, Smrková a Borová v obci Čakovičky</v>
      </c>
      <c r="F85" s="219"/>
      <c r="G85" s="219"/>
      <c r="H85" s="219"/>
      <c r="L85" s="31"/>
    </row>
    <row r="86" spans="2:47" s="1" customFormat="1" ht="12" customHeight="1">
      <c r="B86" s="31"/>
      <c r="C86" s="26" t="s">
        <v>100</v>
      </c>
      <c r="L86" s="31"/>
    </row>
    <row r="87" spans="2:47" s="1" customFormat="1" ht="16.5" customHeight="1">
      <c r="B87" s="31"/>
      <c r="E87" s="180" t="str">
        <f>E9</f>
        <v>01 - Trasa 1 - komunikace  ulice Akátová</v>
      </c>
      <c r="F87" s="220"/>
      <c r="G87" s="220"/>
      <c r="H87" s="220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20</v>
      </c>
      <c r="F89" s="24" t="str">
        <f>F12</f>
        <v>obec Čakovičky</v>
      </c>
      <c r="I89" s="26" t="s">
        <v>22</v>
      </c>
      <c r="J89" s="51" t="str">
        <f>IF(J12="","",J12)</f>
        <v>24. 4. 2022</v>
      </c>
      <c r="L89" s="31"/>
    </row>
    <row r="90" spans="2:47" s="1" customFormat="1" ht="6.95" customHeight="1">
      <c r="B90" s="31"/>
      <c r="L90" s="31"/>
    </row>
    <row r="91" spans="2:47" s="1" customFormat="1" ht="40.15" customHeight="1">
      <c r="B91" s="31"/>
      <c r="C91" s="26" t="s">
        <v>24</v>
      </c>
      <c r="F91" s="24" t="str">
        <f>E15</f>
        <v>Obec Čakovičky , Kojetická 32 , 250 63 Čakovičky</v>
      </c>
      <c r="I91" s="26" t="s">
        <v>30</v>
      </c>
      <c r="J91" s="29" t="str">
        <f>E21</f>
        <v>GRP geodézie a projekce, Ing. Iva Rotheová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0" t="s">
        <v>103</v>
      </c>
      <c r="D94" s="92"/>
      <c r="E94" s="92"/>
      <c r="F94" s="92"/>
      <c r="G94" s="92"/>
      <c r="H94" s="92"/>
      <c r="I94" s="92"/>
      <c r="J94" s="101" t="s">
        <v>104</v>
      </c>
      <c r="K94" s="92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2" t="s">
        <v>105</v>
      </c>
      <c r="J96" s="65">
        <f>J127</f>
        <v>0</v>
      </c>
      <c r="L96" s="31"/>
      <c r="AU96" s="16" t="s">
        <v>106</v>
      </c>
    </row>
    <row r="97" spans="2:12" s="8" customFormat="1" ht="24.95" customHeight="1">
      <c r="B97" s="103"/>
      <c r="D97" s="104" t="s">
        <v>107</v>
      </c>
      <c r="E97" s="105"/>
      <c r="F97" s="105"/>
      <c r="G97" s="105"/>
      <c r="H97" s="105"/>
      <c r="I97" s="105"/>
      <c r="J97" s="106">
        <f>J128</f>
        <v>0</v>
      </c>
      <c r="L97" s="103"/>
    </row>
    <row r="98" spans="2:12" s="9" customFormat="1" ht="19.899999999999999" customHeight="1">
      <c r="B98" s="107"/>
      <c r="D98" s="108" t="s">
        <v>108</v>
      </c>
      <c r="E98" s="109"/>
      <c r="F98" s="109"/>
      <c r="G98" s="109"/>
      <c r="H98" s="109"/>
      <c r="I98" s="109"/>
      <c r="J98" s="110">
        <f>J129</f>
        <v>0</v>
      </c>
      <c r="L98" s="107"/>
    </row>
    <row r="99" spans="2:12" s="9" customFormat="1" ht="19.899999999999999" customHeight="1">
      <c r="B99" s="107"/>
      <c r="D99" s="108" t="s">
        <v>109</v>
      </c>
      <c r="E99" s="109"/>
      <c r="F99" s="109"/>
      <c r="G99" s="109"/>
      <c r="H99" s="109"/>
      <c r="I99" s="109"/>
      <c r="J99" s="110">
        <f>J165</f>
        <v>0</v>
      </c>
      <c r="L99" s="107"/>
    </row>
    <row r="100" spans="2:12" s="9" customFormat="1" ht="19.899999999999999" customHeight="1">
      <c r="B100" s="107"/>
      <c r="D100" s="108" t="s">
        <v>110</v>
      </c>
      <c r="E100" s="109"/>
      <c r="F100" s="109"/>
      <c r="G100" s="109"/>
      <c r="H100" s="109"/>
      <c r="I100" s="109"/>
      <c r="J100" s="110">
        <f>J172</f>
        <v>0</v>
      </c>
      <c r="L100" s="107"/>
    </row>
    <row r="101" spans="2:12" s="9" customFormat="1" ht="19.899999999999999" customHeight="1">
      <c r="B101" s="107"/>
      <c r="D101" s="108" t="s">
        <v>111</v>
      </c>
      <c r="E101" s="109"/>
      <c r="F101" s="109"/>
      <c r="G101" s="109"/>
      <c r="H101" s="109"/>
      <c r="I101" s="109"/>
      <c r="J101" s="110">
        <f>J202</f>
        <v>0</v>
      </c>
      <c r="L101" s="107"/>
    </row>
    <row r="102" spans="2:12" s="9" customFormat="1" ht="19.899999999999999" customHeight="1">
      <c r="B102" s="107"/>
      <c r="D102" s="108" t="s">
        <v>112</v>
      </c>
      <c r="E102" s="109"/>
      <c r="F102" s="109"/>
      <c r="G102" s="109"/>
      <c r="H102" s="109"/>
      <c r="I102" s="109"/>
      <c r="J102" s="110">
        <f>J222</f>
        <v>0</v>
      </c>
      <c r="L102" s="107"/>
    </row>
    <row r="103" spans="2:12" s="9" customFormat="1" ht="19.899999999999999" customHeight="1">
      <c r="B103" s="107"/>
      <c r="D103" s="108" t="s">
        <v>113</v>
      </c>
      <c r="E103" s="109"/>
      <c r="F103" s="109"/>
      <c r="G103" s="109"/>
      <c r="H103" s="109"/>
      <c r="I103" s="109"/>
      <c r="J103" s="110">
        <f>J250</f>
        <v>0</v>
      </c>
      <c r="L103" s="107"/>
    </row>
    <row r="104" spans="2:12" s="9" customFormat="1" ht="19.899999999999999" customHeight="1">
      <c r="B104" s="107"/>
      <c r="D104" s="108" t="s">
        <v>114</v>
      </c>
      <c r="E104" s="109"/>
      <c r="F104" s="109"/>
      <c r="G104" s="109"/>
      <c r="H104" s="109"/>
      <c r="I104" s="109"/>
      <c r="J104" s="110">
        <f>J260</f>
        <v>0</v>
      </c>
      <c r="L104" s="107"/>
    </row>
    <row r="105" spans="2:12" s="8" customFormat="1" ht="24.95" customHeight="1">
      <c r="B105" s="103"/>
      <c r="D105" s="104" t="s">
        <v>115</v>
      </c>
      <c r="E105" s="105"/>
      <c r="F105" s="105"/>
      <c r="G105" s="105"/>
      <c r="H105" s="105"/>
      <c r="I105" s="105"/>
      <c r="J105" s="106">
        <f>J262</f>
        <v>0</v>
      </c>
      <c r="L105" s="103"/>
    </row>
    <row r="106" spans="2:12" s="9" customFormat="1" ht="19.899999999999999" customHeight="1">
      <c r="B106" s="107"/>
      <c r="D106" s="108" t="s">
        <v>116</v>
      </c>
      <c r="E106" s="109"/>
      <c r="F106" s="109"/>
      <c r="G106" s="109"/>
      <c r="H106" s="109"/>
      <c r="I106" s="109"/>
      <c r="J106" s="110">
        <f>J263</f>
        <v>0</v>
      </c>
      <c r="L106" s="107"/>
    </row>
    <row r="107" spans="2:12" s="9" customFormat="1" ht="19.899999999999999" customHeight="1">
      <c r="B107" s="107"/>
      <c r="D107" s="108" t="s">
        <v>117</v>
      </c>
      <c r="E107" s="109"/>
      <c r="F107" s="109"/>
      <c r="G107" s="109"/>
      <c r="H107" s="109"/>
      <c r="I107" s="109"/>
      <c r="J107" s="110">
        <f>J266</f>
        <v>0</v>
      </c>
      <c r="L107" s="107"/>
    </row>
    <row r="108" spans="2:12" s="1" customFormat="1" ht="21.75" customHeight="1">
      <c r="B108" s="31"/>
      <c r="L108" s="31"/>
    </row>
    <row r="109" spans="2:12" s="1" customFormat="1" ht="6.9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1"/>
    </row>
    <row r="113" spans="2:63" s="1" customFormat="1" ht="6.95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31"/>
    </row>
    <row r="114" spans="2:63" s="1" customFormat="1" ht="24.95" customHeight="1">
      <c r="B114" s="31"/>
      <c r="C114" s="20" t="s">
        <v>118</v>
      </c>
      <c r="L114" s="31"/>
    </row>
    <row r="115" spans="2:63" s="1" customFormat="1" ht="6.95" customHeight="1">
      <c r="B115" s="31"/>
      <c r="L115" s="31"/>
    </row>
    <row r="116" spans="2:63" s="1" customFormat="1" ht="12" customHeight="1">
      <c r="B116" s="31"/>
      <c r="C116" s="26" t="s">
        <v>16</v>
      </c>
      <c r="L116" s="31"/>
    </row>
    <row r="117" spans="2:63" s="1" customFormat="1" ht="26.25" customHeight="1">
      <c r="B117" s="31"/>
      <c r="E117" s="218" t="str">
        <f>E7</f>
        <v>Rekonstrukce komunikací Akátová, Dubová, Smrková a Borová v obci Čakovičky</v>
      </c>
      <c r="F117" s="219"/>
      <c r="G117" s="219"/>
      <c r="H117" s="219"/>
      <c r="L117" s="31"/>
    </row>
    <row r="118" spans="2:63" s="1" customFormat="1" ht="12" customHeight="1">
      <c r="B118" s="31"/>
      <c r="C118" s="26" t="s">
        <v>100</v>
      </c>
      <c r="L118" s="31"/>
    </row>
    <row r="119" spans="2:63" s="1" customFormat="1" ht="16.5" customHeight="1">
      <c r="B119" s="31"/>
      <c r="E119" s="180" t="str">
        <f>E9</f>
        <v>01 - Trasa 1 - komunikace  ulice Akátová</v>
      </c>
      <c r="F119" s="220"/>
      <c r="G119" s="220"/>
      <c r="H119" s="220"/>
      <c r="L119" s="31"/>
    </row>
    <row r="120" spans="2:63" s="1" customFormat="1" ht="6.95" customHeight="1">
      <c r="B120" s="31"/>
      <c r="L120" s="31"/>
    </row>
    <row r="121" spans="2:63" s="1" customFormat="1" ht="12" customHeight="1">
      <c r="B121" s="31"/>
      <c r="C121" s="26" t="s">
        <v>20</v>
      </c>
      <c r="F121" s="24" t="str">
        <f>F12</f>
        <v>obec Čakovičky</v>
      </c>
      <c r="I121" s="26" t="s">
        <v>22</v>
      </c>
      <c r="J121" s="51" t="str">
        <f>IF(J12="","",J12)</f>
        <v>24. 4. 2022</v>
      </c>
      <c r="L121" s="31"/>
    </row>
    <row r="122" spans="2:63" s="1" customFormat="1" ht="6.95" customHeight="1">
      <c r="B122" s="31"/>
      <c r="L122" s="31"/>
    </row>
    <row r="123" spans="2:63" s="1" customFormat="1" ht="40.15" customHeight="1">
      <c r="B123" s="31"/>
      <c r="C123" s="26" t="s">
        <v>24</v>
      </c>
      <c r="F123" s="24" t="str">
        <f>E15</f>
        <v>Obec Čakovičky , Kojetická 32 , 250 63 Čakovičky</v>
      </c>
      <c r="I123" s="26" t="s">
        <v>30</v>
      </c>
      <c r="J123" s="29" t="str">
        <f>E21</f>
        <v>GRP geodézie a projekce, Ing. Iva Rotheová</v>
      </c>
      <c r="L123" s="31"/>
    </row>
    <row r="124" spans="2:63" s="1" customFormat="1" ht="15.2" customHeight="1">
      <c r="B124" s="31"/>
      <c r="C124" s="26" t="s">
        <v>28</v>
      </c>
      <c r="F124" s="24" t="str">
        <f>IF(E18="","",E18)</f>
        <v>Vyplň údaj</v>
      </c>
      <c r="I124" s="26" t="s">
        <v>33</v>
      </c>
      <c r="J124" s="29" t="str">
        <f>E24</f>
        <v xml:space="preserve"> </v>
      </c>
      <c r="L124" s="31"/>
    </row>
    <row r="125" spans="2:63" s="1" customFormat="1" ht="10.35" customHeight="1">
      <c r="B125" s="31"/>
      <c r="L125" s="31"/>
    </row>
    <row r="126" spans="2:63" s="10" customFormat="1" ht="29.25" customHeight="1">
      <c r="B126" s="111"/>
      <c r="C126" s="112" t="s">
        <v>119</v>
      </c>
      <c r="D126" s="113" t="s">
        <v>61</v>
      </c>
      <c r="E126" s="113" t="s">
        <v>57</v>
      </c>
      <c r="F126" s="113" t="s">
        <v>58</v>
      </c>
      <c r="G126" s="113" t="s">
        <v>120</v>
      </c>
      <c r="H126" s="113" t="s">
        <v>121</v>
      </c>
      <c r="I126" s="113" t="s">
        <v>122</v>
      </c>
      <c r="J126" s="113" t="s">
        <v>104</v>
      </c>
      <c r="K126" s="114" t="s">
        <v>123</v>
      </c>
      <c r="L126" s="111"/>
      <c r="M126" s="58" t="s">
        <v>1</v>
      </c>
      <c r="N126" s="59" t="s">
        <v>40</v>
      </c>
      <c r="O126" s="59" t="s">
        <v>124</v>
      </c>
      <c r="P126" s="59" t="s">
        <v>125</v>
      </c>
      <c r="Q126" s="59" t="s">
        <v>126</v>
      </c>
      <c r="R126" s="59" t="s">
        <v>127</v>
      </c>
      <c r="S126" s="59" t="s">
        <v>128</v>
      </c>
      <c r="T126" s="60" t="s">
        <v>129</v>
      </c>
    </row>
    <row r="127" spans="2:63" s="1" customFormat="1" ht="22.9" customHeight="1">
      <c r="B127" s="31"/>
      <c r="C127" s="63" t="s">
        <v>130</v>
      </c>
      <c r="J127" s="115">
        <f>BK127</f>
        <v>0</v>
      </c>
      <c r="L127" s="31"/>
      <c r="M127" s="61"/>
      <c r="N127" s="52"/>
      <c r="O127" s="52"/>
      <c r="P127" s="116">
        <f>P128+P262</f>
        <v>0</v>
      </c>
      <c r="Q127" s="52"/>
      <c r="R127" s="116">
        <f>R128+R262</f>
        <v>450.82510260000004</v>
      </c>
      <c r="S127" s="52"/>
      <c r="T127" s="117">
        <f>T128+T262</f>
        <v>194.3185</v>
      </c>
      <c r="AT127" s="16" t="s">
        <v>75</v>
      </c>
      <c r="AU127" s="16" t="s">
        <v>106</v>
      </c>
      <c r="BK127" s="118">
        <f>BK128+BK262</f>
        <v>0</v>
      </c>
    </row>
    <row r="128" spans="2:63" s="11" customFormat="1" ht="25.9" customHeight="1">
      <c r="B128" s="119"/>
      <c r="D128" s="120" t="s">
        <v>75</v>
      </c>
      <c r="E128" s="121" t="s">
        <v>131</v>
      </c>
      <c r="F128" s="121" t="s">
        <v>132</v>
      </c>
      <c r="I128" s="122"/>
      <c r="J128" s="123">
        <f>BK128</f>
        <v>0</v>
      </c>
      <c r="L128" s="119"/>
      <c r="M128" s="124"/>
      <c r="P128" s="125">
        <f>P129+P165+P172+P202+P222+P250+P260</f>
        <v>0</v>
      </c>
      <c r="R128" s="125">
        <f>R129+R165+R172+R202+R222+R250+R260</f>
        <v>450.82510260000004</v>
      </c>
      <c r="T128" s="126">
        <f>T129+T165+T172+T202+T222+T250+T260</f>
        <v>194.3185</v>
      </c>
      <c r="AR128" s="120" t="s">
        <v>84</v>
      </c>
      <c r="AT128" s="127" t="s">
        <v>75</v>
      </c>
      <c r="AU128" s="127" t="s">
        <v>76</v>
      </c>
      <c r="AY128" s="120" t="s">
        <v>133</v>
      </c>
      <c r="BK128" s="128">
        <f>BK129+BK165+BK172+BK202+BK222+BK250+BK260</f>
        <v>0</v>
      </c>
    </row>
    <row r="129" spans="2:65" s="11" customFormat="1" ht="22.9" customHeight="1">
      <c r="B129" s="119"/>
      <c r="D129" s="120" t="s">
        <v>75</v>
      </c>
      <c r="E129" s="129" t="s">
        <v>84</v>
      </c>
      <c r="F129" s="129" t="s">
        <v>134</v>
      </c>
      <c r="I129" s="122"/>
      <c r="J129" s="130">
        <f>BK129</f>
        <v>0</v>
      </c>
      <c r="L129" s="119"/>
      <c r="M129" s="124"/>
      <c r="P129" s="125">
        <f>SUM(P130:P164)</f>
        <v>0</v>
      </c>
      <c r="R129" s="125">
        <f>SUM(R130:R164)</f>
        <v>93.660216000000005</v>
      </c>
      <c r="T129" s="126">
        <f>SUM(T130:T164)</f>
        <v>194.3185</v>
      </c>
      <c r="AR129" s="120" t="s">
        <v>84</v>
      </c>
      <c r="AT129" s="127" t="s">
        <v>75</v>
      </c>
      <c r="AU129" s="127" t="s">
        <v>84</v>
      </c>
      <c r="AY129" s="120" t="s">
        <v>133</v>
      </c>
      <c r="BK129" s="128">
        <f>SUM(BK130:BK164)</f>
        <v>0</v>
      </c>
    </row>
    <row r="130" spans="2:65" s="1" customFormat="1" ht="21.75" customHeight="1">
      <c r="B130" s="31"/>
      <c r="C130" s="131" t="s">
        <v>84</v>
      </c>
      <c r="D130" s="131" t="s">
        <v>135</v>
      </c>
      <c r="E130" s="132" t="s">
        <v>136</v>
      </c>
      <c r="F130" s="133" t="s">
        <v>137</v>
      </c>
      <c r="G130" s="134" t="s">
        <v>138</v>
      </c>
      <c r="H130" s="135">
        <v>68.5</v>
      </c>
      <c r="I130" s="136"/>
      <c r="J130" s="137">
        <f>ROUND(I130*H130,2)</f>
        <v>0</v>
      </c>
      <c r="K130" s="133" t="s">
        <v>139</v>
      </c>
      <c r="L130" s="31"/>
      <c r="M130" s="138" t="s">
        <v>1</v>
      </c>
      <c r="N130" s="139" t="s">
        <v>41</v>
      </c>
      <c r="P130" s="140">
        <f>O130*H130</f>
        <v>0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140</v>
      </c>
      <c r="AT130" s="142" t="s">
        <v>135</v>
      </c>
      <c r="AU130" s="142" t="s">
        <v>86</v>
      </c>
      <c r="AY130" s="16" t="s">
        <v>133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6" t="s">
        <v>84</v>
      </c>
      <c r="BK130" s="143">
        <f>ROUND(I130*H130,2)</f>
        <v>0</v>
      </c>
      <c r="BL130" s="16" t="s">
        <v>140</v>
      </c>
      <c r="BM130" s="142" t="s">
        <v>141</v>
      </c>
    </row>
    <row r="131" spans="2:65" s="1" customFormat="1" ht="24.2" customHeight="1">
      <c r="B131" s="31"/>
      <c r="C131" s="131" t="s">
        <v>86</v>
      </c>
      <c r="D131" s="131" t="s">
        <v>135</v>
      </c>
      <c r="E131" s="132" t="s">
        <v>142</v>
      </c>
      <c r="F131" s="133" t="s">
        <v>143</v>
      </c>
      <c r="G131" s="134" t="s">
        <v>138</v>
      </c>
      <c r="H131" s="135">
        <v>31</v>
      </c>
      <c r="I131" s="136"/>
      <c r="J131" s="137">
        <f>ROUND(I131*H131,2)</f>
        <v>0</v>
      </c>
      <c r="K131" s="133" t="s">
        <v>139</v>
      </c>
      <c r="L131" s="31"/>
      <c r="M131" s="138" t="s">
        <v>1</v>
      </c>
      <c r="N131" s="139" t="s">
        <v>41</v>
      </c>
      <c r="P131" s="140">
        <f>O131*H131</f>
        <v>0</v>
      </c>
      <c r="Q131" s="140">
        <v>0</v>
      </c>
      <c r="R131" s="140">
        <f>Q131*H131</f>
        <v>0</v>
      </c>
      <c r="S131" s="140">
        <v>0.29499999999999998</v>
      </c>
      <c r="T131" s="141">
        <f>S131*H131</f>
        <v>9.1449999999999996</v>
      </c>
      <c r="AR131" s="142" t="s">
        <v>140</v>
      </c>
      <c r="AT131" s="142" t="s">
        <v>135</v>
      </c>
      <c r="AU131" s="142" t="s">
        <v>86</v>
      </c>
      <c r="AY131" s="16" t="s">
        <v>133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6" t="s">
        <v>84</v>
      </c>
      <c r="BK131" s="143">
        <f>ROUND(I131*H131,2)</f>
        <v>0</v>
      </c>
      <c r="BL131" s="16" t="s">
        <v>140</v>
      </c>
      <c r="BM131" s="142" t="s">
        <v>144</v>
      </c>
    </row>
    <row r="132" spans="2:65" s="1" customFormat="1" ht="24.2" customHeight="1">
      <c r="B132" s="31"/>
      <c r="C132" s="131" t="s">
        <v>145</v>
      </c>
      <c r="D132" s="131" t="s">
        <v>135</v>
      </c>
      <c r="E132" s="132" t="s">
        <v>146</v>
      </c>
      <c r="F132" s="133" t="s">
        <v>147</v>
      </c>
      <c r="G132" s="134" t="s">
        <v>138</v>
      </c>
      <c r="H132" s="135">
        <v>7.8</v>
      </c>
      <c r="I132" s="136"/>
      <c r="J132" s="137">
        <f>ROUND(I132*H132,2)</f>
        <v>0</v>
      </c>
      <c r="K132" s="133" t="s">
        <v>139</v>
      </c>
      <c r="L132" s="31"/>
      <c r="M132" s="138" t="s">
        <v>1</v>
      </c>
      <c r="N132" s="139" t="s">
        <v>41</v>
      </c>
      <c r="P132" s="140">
        <f>O132*H132</f>
        <v>0</v>
      </c>
      <c r="Q132" s="140">
        <v>0</v>
      </c>
      <c r="R132" s="140">
        <f>Q132*H132</f>
        <v>0</v>
      </c>
      <c r="S132" s="140">
        <v>0.32500000000000001</v>
      </c>
      <c r="T132" s="141">
        <f>S132*H132</f>
        <v>2.5350000000000001</v>
      </c>
      <c r="AR132" s="142" t="s">
        <v>140</v>
      </c>
      <c r="AT132" s="142" t="s">
        <v>135</v>
      </c>
      <c r="AU132" s="142" t="s">
        <v>86</v>
      </c>
      <c r="AY132" s="16" t="s">
        <v>133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6" t="s">
        <v>84</v>
      </c>
      <c r="BK132" s="143">
        <f>ROUND(I132*H132,2)</f>
        <v>0</v>
      </c>
      <c r="BL132" s="16" t="s">
        <v>140</v>
      </c>
      <c r="BM132" s="142" t="s">
        <v>148</v>
      </c>
    </row>
    <row r="133" spans="2:65" s="1" customFormat="1" ht="24.2" customHeight="1">
      <c r="B133" s="31"/>
      <c r="C133" s="131" t="s">
        <v>140</v>
      </c>
      <c r="D133" s="131" t="s">
        <v>135</v>
      </c>
      <c r="E133" s="132" t="s">
        <v>149</v>
      </c>
      <c r="F133" s="133" t="s">
        <v>150</v>
      </c>
      <c r="G133" s="134" t="s">
        <v>151</v>
      </c>
      <c r="H133" s="135">
        <v>136.47</v>
      </c>
      <c r="I133" s="136"/>
      <c r="J133" s="137">
        <f>ROUND(I133*H133,2)</f>
        <v>0</v>
      </c>
      <c r="K133" s="133" t="s">
        <v>139</v>
      </c>
      <c r="L133" s="31"/>
      <c r="M133" s="138" t="s">
        <v>1</v>
      </c>
      <c r="N133" s="139" t="s">
        <v>41</v>
      </c>
      <c r="P133" s="140">
        <f>O133*H133</f>
        <v>0</v>
      </c>
      <c r="Q133" s="140">
        <v>0</v>
      </c>
      <c r="R133" s="140">
        <f>Q133*H133</f>
        <v>0</v>
      </c>
      <c r="S133" s="140">
        <v>1.3</v>
      </c>
      <c r="T133" s="141">
        <f>S133*H133</f>
        <v>177.411</v>
      </c>
      <c r="AR133" s="142" t="s">
        <v>140</v>
      </c>
      <c r="AT133" s="142" t="s">
        <v>135</v>
      </c>
      <c r="AU133" s="142" t="s">
        <v>86</v>
      </c>
      <c r="AY133" s="16" t="s">
        <v>133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6" t="s">
        <v>84</v>
      </c>
      <c r="BK133" s="143">
        <f>ROUND(I133*H133,2)</f>
        <v>0</v>
      </c>
      <c r="BL133" s="16" t="s">
        <v>140</v>
      </c>
      <c r="BM133" s="142" t="s">
        <v>152</v>
      </c>
    </row>
    <row r="134" spans="2:65" s="12" customFormat="1" ht="11.25">
      <c r="B134" s="144"/>
      <c r="D134" s="145" t="s">
        <v>153</v>
      </c>
      <c r="E134" s="146" t="s">
        <v>1</v>
      </c>
      <c r="F134" s="147" t="s">
        <v>154</v>
      </c>
      <c r="H134" s="146" t="s">
        <v>1</v>
      </c>
      <c r="I134" s="148"/>
      <c r="L134" s="144"/>
      <c r="M134" s="149"/>
      <c r="T134" s="150"/>
      <c r="AT134" s="146" t="s">
        <v>153</v>
      </c>
      <c r="AU134" s="146" t="s">
        <v>86</v>
      </c>
      <c r="AV134" s="12" t="s">
        <v>84</v>
      </c>
      <c r="AW134" s="12" t="s">
        <v>32</v>
      </c>
      <c r="AX134" s="12" t="s">
        <v>76</v>
      </c>
      <c r="AY134" s="146" t="s">
        <v>133</v>
      </c>
    </row>
    <row r="135" spans="2:65" s="13" customFormat="1" ht="11.25">
      <c r="B135" s="151"/>
      <c r="D135" s="145" t="s">
        <v>153</v>
      </c>
      <c r="E135" s="152" t="s">
        <v>1</v>
      </c>
      <c r="F135" s="153" t="s">
        <v>155</v>
      </c>
      <c r="H135" s="154">
        <v>126.87</v>
      </c>
      <c r="I135" s="155"/>
      <c r="L135" s="151"/>
      <c r="M135" s="156"/>
      <c r="T135" s="157"/>
      <c r="AT135" s="152" t="s">
        <v>153</v>
      </c>
      <c r="AU135" s="152" t="s">
        <v>86</v>
      </c>
      <c r="AV135" s="13" t="s">
        <v>86</v>
      </c>
      <c r="AW135" s="13" t="s">
        <v>32</v>
      </c>
      <c r="AX135" s="13" t="s">
        <v>76</v>
      </c>
      <c r="AY135" s="152" t="s">
        <v>133</v>
      </c>
    </row>
    <row r="136" spans="2:65" s="12" customFormat="1" ht="11.25">
      <c r="B136" s="144"/>
      <c r="D136" s="145" t="s">
        <v>153</v>
      </c>
      <c r="E136" s="146" t="s">
        <v>1</v>
      </c>
      <c r="F136" s="147" t="s">
        <v>156</v>
      </c>
      <c r="H136" s="146" t="s">
        <v>1</v>
      </c>
      <c r="I136" s="148"/>
      <c r="L136" s="144"/>
      <c r="M136" s="149"/>
      <c r="T136" s="150"/>
      <c r="AT136" s="146" t="s">
        <v>153</v>
      </c>
      <c r="AU136" s="146" t="s">
        <v>86</v>
      </c>
      <c r="AV136" s="12" t="s">
        <v>84</v>
      </c>
      <c r="AW136" s="12" t="s">
        <v>32</v>
      </c>
      <c r="AX136" s="12" t="s">
        <v>76</v>
      </c>
      <c r="AY136" s="146" t="s">
        <v>133</v>
      </c>
    </row>
    <row r="137" spans="2:65" s="13" customFormat="1" ht="11.25">
      <c r="B137" s="151"/>
      <c r="D137" s="145" t="s">
        <v>153</v>
      </c>
      <c r="E137" s="152" t="s">
        <v>1</v>
      </c>
      <c r="F137" s="153" t="s">
        <v>157</v>
      </c>
      <c r="H137" s="154">
        <v>9.6</v>
      </c>
      <c r="I137" s="155"/>
      <c r="L137" s="151"/>
      <c r="M137" s="156"/>
      <c r="T137" s="157"/>
      <c r="AT137" s="152" t="s">
        <v>153</v>
      </c>
      <c r="AU137" s="152" t="s">
        <v>86</v>
      </c>
      <c r="AV137" s="13" t="s">
        <v>86</v>
      </c>
      <c r="AW137" s="13" t="s">
        <v>32</v>
      </c>
      <c r="AX137" s="13" t="s">
        <v>76</v>
      </c>
      <c r="AY137" s="152" t="s">
        <v>133</v>
      </c>
    </row>
    <row r="138" spans="2:65" s="14" customFormat="1" ht="11.25">
      <c r="B138" s="158"/>
      <c r="D138" s="145" t="s">
        <v>153</v>
      </c>
      <c r="E138" s="159" t="s">
        <v>1</v>
      </c>
      <c r="F138" s="160" t="s">
        <v>158</v>
      </c>
      <c r="H138" s="161">
        <v>136.47</v>
      </c>
      <c r="I138" s="162"/>
      <c r="L138" s="158"/>
      <c r="M138" s="163"/>
      <c r="T138" s="164"/>
      <c r="AT138" s="159" t="s">
        <v>153</v>
      </c>
      <c r="AU138" s="159" t="s">
        <v>86</v>
      </c>
      <c r="AV138" s="14" t="s">
        <v>140</v>
      </c>
      <c r="AW138" s="14" t="s">
        <v>32</v>
      </c>
      <c r="AX138" s="14" t="s">
        <v>84</v>
      </c>
      <c r="AY138" s="159" t="s">
        <v>133</v>
      </c>
    </row>
    <row r="139" spans="2:65" s="1" customFormat="1" ht="16.5" customHeight="1">
      <c r="B139" s="31"/>
      <c r="C139" s="131" t="s">
        <v>159</v>
      </c>
      <c r="D139" s="131" t="s">
        <v>135</v>
      </c>
      <c r="E139" s="132" t="s">
        <v>160</v>
      </c>
      <c r="F139" s="133" t="s">
        <v>161</v>
      </c>
      <c r="G139" s="134" t="s">
        <v>162</v>
      </c>
      <c r="H139" s="135">
        <v>25.5</v>
      </c>
      <c r="I139" s="136"/>
      <c r="J139" s="137">
        <f>ROUND(I139*H139,2)</f>
        <v>0</v>
      </c>
      <c r="K139" s="133" t="s">
        <v>139</v>
      </c>
      <c r="L139" s="31"/>
      <c r="M139" s="138" t="s">
        <v>1</v>
      </c>
      <c r="N139" s="139" t="s">
        <v>41</v>
      </c>
      <c r="P139" s="140">
        <f>O139*H139</f>
        <v>0</v>
      </c>
      <c r="Q139" s="140">
        <v>0</v>
      </c>
      <c r="R139" s="140">
        <f>Q139*H139</f>
        <v>0</v>
      </c>
      <c r="S139" s="140">
        <v>0.20499999999999999</v>
      </c>
      <c r="T139" s="141">
        <f>S139*H139</f>
        <v>5.2275</v>
      </c>
      <c r="AR139" s="142" t="s">
        <v>140</v>
      </c>
      <c r="AT139" s="142" t="s">
        <v>135</v>
      </c>
      <c r="AU139" s="142" t="s">
        <v>86</v>
      </c>
      <c r="AY139" s="16" t="s">
        <v>133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6" t="s">
        <v>84</v>
      </c>
      <c r="BK139" s="143">
        <f>ROUND(I139*H139,2)</f>
        <v>0</v>
      </c>
      <c r="BL139" s="16" t="s">
        <v>140</v>
      </c>
      <c r="BM139" s="142" t="s">
        <v>163</v>
      </c>
    </row>
    <row r="140" spans="2:65" s="1" customFormat="1" ht="24.2" customHeight="1">
      <c r="B140" s="31"/>
      <c r="C140" s="131" t="s">
        <v>164</v>
      </c>
      <c r="D140" s="131" t="s">
        <v>135</v>
      </c>
      <c r="E140" s="132" t="s">
        <v>165</v>
      </c>
      <c r="F140" s="133" t="s">
        <v>166</v>
      </c>
      <c r="G140" s="134" t="s">
        <v>151</v>
      </c>
      <c r="H140" s="135">
        <v>29.568000000000001</v>
      </c>
      <c r="I140" s="136"/>
      <c r="J140" s="137">
        <f>ROUND(I140*H140,2)</f>
        <v>0</v>
      </c>
      <c r="K140" s="133" t="s">
        <v>139</v>
      </c>
      <c r="L140" s="31"/>
      <c r="M140" s="138" t="s">
        <v>1</v>
      </c>
      <c r="N140" s="139" t="s">
        <v>41</v>
      </c>
      <c r="P140" s="140">
        <f>O140*H140</f>
        <v>0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42" t="s">
        <v>140</v>
      </c>
      <c r="AT140" s="142" t="s">
        <v>135</v>
      </c>
      <c r="AU140" s="142" t="s">
        <v>86</v>
      </c>
      <c r="AY140" s="16" t="s">
        <v>133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6" t="s">
        <v>84</v>
      </c>
      <c r="BK140" s="143">
        <f>ROUND(I140*H140,2)</f>
        <v>0</v>
      </c>
      <c r="BL140" s="16" t="s">
        <v>140</v>
      </c>
      <c r="BM140" s="142" t="s">
        <v>167</v>
      </c>
    </row>
    <row r="141" spans="2:65" s="13" customFormat="1" ht="11.25">
      <c r="B141" s="151"/>
      <c r="D141" s="145" t="s">
        <v>153</v>
      </c>
      <c r="E141" s="152" t="s">
        <v>1</v>
      </c>
      <c r="F141" s="153" t="s">
        <v>168</v>
      </c>
      <c r="H141" s="154">
        <v>29.568000000000001</v>
      </c>
      <c r="I141" s="155"/>
      <c r="L141" s="151"/>
      <c r="M141" s="156"/>
      <c r="T141" s="157"/>
      <c r="AT141" s="152" t="s">
        <v>153</v>
      </c>
      <c r="AU141" s="152" t="s">
        <v>86</v>
      </c>
      <c r="AV141" s="13" t="s">
        <v>86</v>
      </c>
      <c r="AW141" s="13" t="s">
        <v>32</v>
      </c>
      <c r="AX141" s="13" t="s">
        <v>76</v>
      </c>
      <c r="AY141" s="152" t="s">
        <v>133</v>
      </c>
    </row>
    <row r="142" spans="2:65" s="14" customFormat="1" ht="11.25">
      <c r="B142" s="158"/>
      <c r="D142" s="145" t="s">
        <v>153</v>
      </c>
      <c r="E142" s="159" t="s">
        <v>1</v>
      </c>
      <c r="F142" s="160" t="s">
        <v>158</v>
      </c>
      <c r="H142" s="161">
        <v>29.568000000000001</v>
      </c>
      <c r="I142" s="162"/>
      <c r="L142" s="158"/>
      <c r="M142" s="163"/>
      <c r="T142" s="164"/>
      <c r="AT142" s="159" t="s">
        <v>153</v>
      </c>
      <c r="AU142" s="159" t="s">
        <v>86</v>
      </c>
      <c r="AV142" s="14" t="s">
        <v>140</v>
      </c>
      <c r="AW142" s="14" t="s">
        <v>32</v>
      </c>
      <c r="AX142" s="14" t="s">
        <v>84</v>
      </c>
      <c r="AY142" s="159" t="s">
        <v>133</v>
      </c>
    </row>
    <row r="143" spans="2:65" s="1" customFormat="1" ht="37.9" customHeight="1">
      <c r="B143" s="31"/>
      <c r="C143" s="131" t="s">
        <v>169</v>
      </c>
      <c r="D143" s="131" t="s">
        <v>135</v>
      </c>
      <c r="E143" s="132" t="s">
        <v>170</v>
      </c>
      <c r="F143" s="133" t="s">
        <v>171</v>
      </c>
      <c r="G143" s="134" t="s">
        <v>151</v>
      </c>
      <c r="H143" s="135">
        <v>391.59699999999998</v>
      </c>
      <c r="I143" s="136"/>
      <c r="J143" s="137">
        <f>ROUND(I143*H143,2)</f>
        <v>0</v>
      </c>
      <c r="K143" s="133" t="s">
        <v>139</v>
      </c>
      <c r="L143" s="31"/>
      <c r="M143" s="138" t="s">
        <v>1</v>
      </c>
      <c r="N143" s="139" t="s">
        <v>41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140</v>
      </c>
      <c r="AT143" s="142" t="s">
        <v>135</v>
      </c>
      <c r="AU143" s="142" t="s">
        <v>86</v>
      </c>
      <c r="AY143" s="16" t="s">
        <v>133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6" t="s">
        <v>84</v>
      </c>
      <c r="BK143" s="143">
        <f>ROUND(I143*H143,2)</f>
        <v>0</v>
      </c>
      <c r="BL143" s="16" t="s">
        <v>140</v>
      </c>
      <c r="BM143" s="142" t="s">
        <v>172</v>
      </c>
    </row>
    <row r="144" spans="2:65" s="13" customFormat="1" ht="22.5">
      <c r="B144" s="151"/>
      <c r="D144" s="145" t="s">
        <v>153</v>
      </c>
      <c r="E144" s="152" t="s">
        <v>1</v>
      </c>
      <c r="F144" s="153" t="s">
        <v>173</v>
      </c>
      <c r="H144" s="154">
        <v>391.59699999999998</v>
      </c>
      <c r="I144" s="155"/>
      <c r="L144" s="151"/>
      <c r="M144" s="156"/>
      <c r="T144" s="157"/>
      <c r="AT144" s="152" t="s">
        <v>153</v>
      </c>
      <c r="AU144" s="152" t="s">
        <v>86</v>
      </c>
      <c r="AV144" s="13" t="s">
        <v>86</v>
      </c>
      <c r="AW144" s="13" t="s">
        <v>32</v>
      </c>
      <c r="AX144" s="13" t="s">
        <v>76</v>
      </c>
      <c r="AY144" s="152" t="s">
        <v>133</v>
      </c>
    </row>
    <row r="145" spans="2:65" s="14" customFormat="1" ht="11.25">
      <c r="B145" s="158"/>
      <c r="D145" s="145" t="s">
        <v>153</v>
      </c>
      <c r="E145" s="159" t="s">
        <v>1</v>
      </c>
      <c r="F145" s="160" t="s">
        <v>158</v>
      </c>
      <c r="H145" s="161">
        <v>391.59699999999998</v>
      </c>
      <c r="I145" s="162"/>
      <c r="L145" s="158"/>
      <c r="M145" s="163"/>
      <c r="T145" s="164"/>
      <c r="AT145" s="159" t="s">
        <v>153</v>
      </c>
      <c r="AU145" s="159" t="s">
        <v>86</v>
      </c>
      <c r="AV145" s="14" t="s">
        <v>140</v>
      </c>
      <c r="AW145" s="14" t="s">
        <v>32</v>
      </c>
      <c r="AX145" s="14" t="s">
        <v>84</v>
      </c>
      <c r="AY145" s="159" t="s">
        <v>133</v>
      </c>
    </row>
    <row r="146" spans="2:65" s="1" customFormat="1" ht="24.2" customHeight="1">
      <c r="B146" s="31"/>
      <c r="C146" s="131" t="s">
        <v>174</v>
      </c>
      <c r="D146" s="131" t="s">
        <v>135</v>
      </c>
      <c r="E146" s="132" t="s">
        <v>175</v>
      </c>
      <c r="F146" s="133" t="s">
        <v>176</v>
      </c>
      <c r="G146" s="134" t="s">
        <v>151</v>
      </c>
      <c r="H146" s="135">
        <v>421.16500000000002</v>
      </c>
      <c r="I146" s="136"/>
      <c r="J146" s="137">
        <f>ROUND(I146*H146,2)</f>
        <v>0</v>
      </c>
      <c r="K146" s="133" t="s">
        <v>139</v>
      </c>
      <c r="L146" s="31"/>
      <c r="M146" s="138" t="s">
        <v>1</v>
      </c>
      <c r="N146" s="139" t="s">
        <v>41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140</v>
      </c>
      <c r="AT146" s="142" t="s">
        <v>135</v>
      </c>
      <c r="AU146" s="142" t="s">
        <v>86</v>
      </c>
      <c r="AY146" s="16" t="s">
        <v>133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6" t="s">
        <v>84</v>
      </c>
      <c r="BK146" s="143">
        <f>ROUND(I146*H146,2)</f>
        <v>0</v>
      </c>
      <c r="BL146" s="16" t="s">
        <v>140</v>
      </c>
      <c r="BM146" s="142" t="s">
        <v>177</v>
      </c>
    </row>
    <row r="147" spans="2:65" s="1" customFormat="1" ht="37.9" customHeight="1">
      <c r="B147" s="31"/>
      <c r="C147" s="131" t="s">
        <v>178</v>
      </c>
      <c r="D147" s="131" t="s">
        <v>135</v>
      </c>
      <c r="E147" s="132" t="s">
        <v>179</v>
      </c>
      <c r="F147" s="133" t="s">
        <v>180</v>
      </c>
      <c r="G147" s="134" t="s">
        <v>151</v>
      </c>
      <c r="H147" s="135">
        <v>421.16500000000002</v>
      </c>
      <c r="I147" s="136"/>
      <c r="J147" s="137">
        <f>ROUND(I147*H147,2)</f>
        <v>0</v>
      </c>
      <c r="K147" s="133" t="s">
        <v>139</v>
      </c>
      <c r="L147" s="31"/>
      <c r="M147" s="138" t="s">
        <v>1</v>
      </c>
      <c r="N147" s="139" t="s">
        <v>41</v>
      </c>
      <c r="P147" s="140">
        <f>O147*H147</f>
        <v>0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140</v>
      </c>
      <c r="AT147" s="142" t="s">
        <v>135</v>
      </c>
      <c r="AU147" s="142" t="s">
        <v>86</v>
      </c>
      <c r="AY147" s="16" t="s">
        <v>133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6" t="s">
        <v>84</v>
      </c>
      <c r="BK147" s="143">
        <f>ROUND(I147*H147,2)</f>
        <v>0</v>
      </c>
      <c r="BL147" s="16" t="s">
        <v>140</v>
      </c>
      <c r="BM147" s="142" t="s">
        <v>181</v>
      </c>
    </row>
    <row r="148" spans="2:65" s="1" customFormat="1" ht="37.9" customHeight="1">
      <c r="B148" s="31"/>
      <c r="C148" s="131" t="s">
        <v>182</v>
      </c>
      <c r="D148" s="131" t="s">
        <v>135</v>
      </c>
      <c r="E148" s="132" t="s">
        <v>183</v>
      </c>
      <c r="F148" s="133" t="s">
        <v>184</v>
      </c>
      <c r="G148" s="134" t="s">
        <v>151</v>
      </c>
      <c r="H148" s="135">
        <v>2105.8249999999998</v>
      </c>
      <c r="I148" s="136"/>
      <c r="J148" s="137">
        <f>ROUND(I148*H148,2)</f>
        <v>0</v>
      </c>
      <c r="K148" s="133" t="s">
        <v>139</v>
      </c>
      <c r="L148" s="31"/>
      <c r="M148" s="138" t="s">
        <v>1</v>
      </c>
      <c r="N148" s="139" t="s">
        <v>41</v>
      </c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140</v>
      </c>
      <c r="AT148" s="142" t="s">
        <v>135</v>
      </c>
      <c r="AU148" s="142" t="s">
        <v>86</v>
      </c>
      <c r="AY148" s="16" t="s">
        <v>133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6" t="s">
        <v>84</v>
      </c>
      <c r="BK148" s="143">
        <f>ROUND(I148*H148,2)</f>
        <v>0</v>
      </c>
      <c r="BL148" s="16" t="s">
        <v>140</v>
      </c>
      <c r="BM148" s="142" t="s">
        <v>185</v>
      </c>
    </row>
    <row r="149" spans="2:65" s="13" customFormat="1" ht="11.25">
      <c r="B149" s="151"/>
      <c r="D149" s="145" t="s">
        <v>153</v>
      </c>
      <c r="E149" s="152" t="s">
        <v>1</v>
      </c>
      <c r="F149" s="153" t="s">
        <v>186</v>
      </c>
      <c r="H149" s="154">
        <v>2105.8249999999998</v>
      </c>
      <c r="I149" s="155"/>
      <c r="L149" s="151"/>
      <c r="M149" s="156"/>
      <c r="T149" s="157"/>
      <c r="AT149" s="152" t="s">
        <v>153</v>
      </c>
      <c r="AU149" s="152" t="s">
        <v>86</v>
      </c>
      <c r="AV149" s="13" t="s">
        <v>86</v>
      </c>
      <c r="AW149" s="13" t="s">
        <v>32</v>
      </c>
      <c r="AX149" s="13" t="s">
        <v>76</v>
      </c>
      <c r="AY149" s="152" t="s">
        <v>133</v>
      </c>
    </row>
    <row r="150" spans="2:65" s="14" customFormat="1" ht="11.25">
      <c r="B150" s="158"/>
      <c r="D150" s="145" t="s">
        <v>153</v>
      </c>
      <c r="E150" s="159" t="s">
        <v>1</v>
      </c>
      <c r="F150" s="160" t="s">
        <v>158</v>
      </c>
      <c r="H150" s="161">
        <v>2105.8249999999998</v>
      </c>
      <c r="I150" s="162"/>
      <c r="L150" s="158"/>
      <c r="M150" s="163"/>
      <c r="T150" s="164"/>
      <c r="AT150" s="159" t="s">
        <v>153</v>
      </c>
      <c r="AU150" s="159" t="s">
        <v>86</v>
      </c>
      <c r="AV150" s="14" t="s">
        <v>140</v>
      </c>
      <c r="AW150" s="14" t="s">
        <v>32</v>
      </c>
      <c r="AX150" s="14" t="s">
        <v>84</v>
      </c>
      <c r="AY150" s="159" t="s">
        <v>133</v>
      </c>
    </row>
    <row r="151" spans="2:65" s="1" customFormat="1" ht="16.5" customHeight="1">
      <c r="B151" s="31"/>
      <c r="C151" s="131" t="s">
        <v>187</v>
      </c>
      <c r="D151" s="131" t="s">
        <v>135</v>
      </c>
      <c r="E151" s="132" t="s">
        <v>188</v>
      </c>
      <c r="F151" s="133" t="s">
        <v>189</v>
      </c>
      <c r="G151" s="134" t="s">
        <v>151</v>
      </c>
      <c r="H151" s="135">
        <v>421.16500000000002</v>
      </c>
      <c r="I151" s="136"/>
      <c r="J151" s="137">
        <f>ROUND(I151*H151,2)</f>
        <v>0</v>
      </c>
      <c r="K151" s="133" t="s">
        <v>139</v>
      </c>
      <c r="L151" s="31"/>
      <c r="M151" s="138" t="s">
        <v>1</v>
      </c>
      <c r="N151" s="139" t="s">
        <v>41</v>
      </c>
      <c r="P151" s="140">
        <f>O151*H151</f>
        <v>0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140</v>
      </c>
      <c r="AT151" s="142" t="s">
        <v>135</v>
      </c>
      <c r="AU151" s="142" t="s">
        <v>86</v>
      </c>
      <c r="AY151" s="16" t="s">
        <v>133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6" t="s">
        <v>84</v>
      </c>
      <c r="BK151" s="143">
        <f>ROUND(I151*H151,2)</f>
        <v>0</v>
      </c>
      <c r="BL151" s="16" t="s">
        <v>140</v>
      </c>
      <c r="BM151" s="142" t="s">
        <v>190</v>
      </c>
    </row>
    <row r="152" spans="2:65" s="1" customFormat="1" ht="33" customHeight="1">
      <c r="B152" s="31"/>
      <c r="C152" s="131" t="s">
        <v>191</v>
      </c>
      <c r="D152" s="131" t="s">
        <v>135</v>
      </c>
      <c r="E152" s="132" t="s">
        <v>192</v>
      </c>
      <c r="F152" s="133" t="s">
        <v>193</v>
      </c>
      <c r="G152" s="134" t="s">
        <v>194</v>
      </c>
      <c r="H152" s="135">
        <v>673.86400000000003</v>
      </c>
      <c r="I152" s="136"/>
      <c r="J152" s="137">
        <f>ROUND(I152*H152,2)</f>
        <v>0</v>
      </c>
      <c r="K152" s="133" t="s">
        <v>139</v>
      </c>
      <c r="L152" s="31"/>
      <c r="M152" s="138" t="s">
        <v>1</v>
      </c>
      <c r="N152" s="139" t="s">
        <v>41</v>
      </c>
      <c r="P152" s="140">
        <f>O152*H152</f>
        <v>0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140</v>
      </c>
      <c r="AT152" s="142" t="s">
        <v>135</v>
      </c>
      <c r="AU152" s="142" t="s">
        <v>86</v>
      </c>
      <c r="AY152" s="16" t="s">
        <v>133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6" t="s">
        <v>84</v>
      </c>
      <c r="BK152" s="143">
        <f>ROUND(I152*H152,2)</f>
        <v>0</v>
      </c>
      <c r="BL152" s="16" t="s">
        <v>140</v>
      </c>
      <c r="BM152" s="142" t="s">
        <v>195</v>
      </c>
    </row>
    <row r="153" spans="2:65" s="13" customFormat="1" ht="11.25">
      <c r="B153" s="151"/>
      <c r="D153" s="145" t="s">
        <v>153</v>
      </c>
      <c r="E153" s="152" t="s">
        <v>1</v>
      </c>
      <c r="F153" s="153" t="s">
        <v>196</v>
      </c>
      <c r="H153" s="154">
        <v>673.86400000000003</v>
      </c>
      <c r="I153" s="155"/>
      <c r="L153" s="151"/>
      <c r="M153" s="156"/>
      <c r="T153" s="157"/>
      <c r="AT153" s="152" t="s">
        <v>153</v>
      </c>
      <c r="AU153" s="152" t="s">
        <v>86</v>
      </c>
      <c r="AV153" s="13" t="s">
        <v>86</v>
      </c>
      <c r="AW153" s="13" t="s">
        <v>32</v>
      </c>
      <c r="AX153" s="13" t="s">
        <v>76</v>
      </c>
      <c r="AY153" s="152" t="s">
        <v>133</v>
      </c>
    </row>
    <row r="154" spans="2:65" s="14" customFormat="1" ht="11.25">
      <c r="B154" s="158"/>
      <c r="D154" s="145" t="s">
        <v>153</v>
      </c>
      <c r="E154" s="159" t="s">
        <v>1</v>
      </c>
      <c r="F154" s="160" t="s">
        <v>158</v>
      </c>
      <c r="H154" s="161">
        <v>673.86400000000003</v>
      </c>
      <c r="I154" s="162"/>
      <c r="L154" s="158"/>
      <c r="M154" s="163"/>
      <c r="T154" s="164"/>
      <c r="AT154" s="159" t="s">
        <v>153</v>
      </c>
      <c r="AU154" s="159" t="s">
        <v>86</v>
      </c>
      <c r="AV154" s="14" t="s">
        <v>140</v>
      </c>
      <c r="AW154" s="14" t="s">
        <v>32</v>
      </c>
      <c r="AX154" s="14" t="s">
        <v>84</v>
      </c>
      <c r="AY154" s="159" t="s">
        <v>133</v>
      </c>
    </row>
    <row r="155" spans="2:65" s="1" customFormat="1" ht="33" customHeight="1">
      <c r="B155" s="31"/>
      <c r="C155" s="131" t="s">
        <v>197</v>
      </c>
      <c r="D155" s="131" t="s">
        <v>135</v>
      </c>
      <c r="E155" s="132" t="s">
        <v>198</v>
      </c>
      <c r="F155" s="133" t="s">
        <v>199</v>
      </c>
      <c r="G155" s="134" t="s">
        <v>138</v>
      </c>
      <c r="H155" s="135">
        <v>402.7</v>
      </c>
      <c r="I155" s="136"/>
      <c r="J155" s="137">
        <f>ROUND(I155*H155,2)</f>
        <v>0</v>
      </c>
      <c r="K155" s="133" t="s">
        <v>139</v>
      </c>
      <c r="L155" s="31"/>
      <c r="M155" s="138" t="s">
        <v>1</v>
      </c>
      <c r="N155" s="139" t="s">
        <v>41</v>
      </c>
      <c r="P155" s="140">
        <f>O155*H155</f>
        <v>0</v>
      </c>
      <c r="Q155" s="140">
        <v>0</v>
      </c>
      <c r="R155" s="140">
        <f>Q155*H155</f>
        <v>0</v>
      </c>
      <c r="S155" s="140">
        <v>0</v>
      </c>
      <c r="T155" s="141">
        <f>S155*H155</f>
        <v>0</v>
      </c>
      <c r="AR155" s="142" t="s">
        <v>140</v>
      </c>
      <c r="AT155" s="142" t="s">
        <v>135</v>
      </c>
      <c r="AU155" s="142" t="s">
        <v>86</v>
      </c>
      <c r="AY155" s="16" t="s">
        <v>133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6" t="s">
        <v>84</v>
      </c>
      <c r="BK155" s="143">
        <f>ROUND(I155*H155,2)</f>
        <v>0</v>
      </c>
      <c r="BL155" s="16" t="s">
        <v>140</v>
      </c>
      <c r="BM155" s="142" t="s">
        <v>200</v>
      </c>
    </row>
    <row r="156" spans="2:65" s="13" customFormat="1" ht="22.5">
      <c r="B156" s="151"/>
      <c r="D156" s="145" t="s">
        <v>153</v>
      </c>
      <c r="E156" s="152" t="s">
        <v>1</v>
      </c>
      <c r="F156" s="153" t="s">
        <v>201</v>
      </c>
      <c r="H156" s="154">
        <v>402.7</v>
      </c>
      <c r="I156" s="155"/>
      <c r="L156" s="151"/>
      <c r="M156" s="156"/>
      <c r="T156" s="157"/>
      <c r="AT156" s="152" t="s">
        <v>153</v>
      </c>
      <c r="AU156" s="152" t="s">
        <v>86</v>
      </c>
      <c r="AV156" s="13" t="s">
        <v>86</v>
      </c>
      <c r="AW156" s="13" t="s">
        <v>32</v>
      </c>
      <c r="AX156" s="13" t="s">
        <v>76</v>
      </c>
      <c r="AY156" s="152" t="s">
        <v>133</v>
      </c>
    </row>
    <row r="157" spans="2:65" s="14" customFormat="1" ht="11.25">
      <c r="B157" s="158"/>
      <c r="D157" s="145" t="s">
        <v>153</v>
      </c>
      <c r="E157" s="159" t="s">
        <v>1</v>
      </c>
      <c r="F157" s="160" t="s">
        <v>158</v>
      </c>
      <c r="H157" s="161">
        <v>402.7</v>
      </c>
      <c r="I157" s="162"/>
      <c r="L157" s="158"/>
      <c r="M157" s="163"/>
      <c r="T157" s="164"/>
      <c r="AT157" s="159" t="s">
        <v>153</v>
      </c>
      <c r="AU157" s="159" t="s">
        <v>86</v>
      </c>
      <c r="AV157" s="14" t="s">
        <v>140</v>
      </c>
      <c r="AW157" s="14" t="s">
        <v>32</v>
      </c>
      <c r="AX157" s="14" t="s">
        <v>84</v>
      </c>
      <c r="AY157" s="159" t="s">
        <v>133</v>
      </c>
    </row>
    <row r="158" spans="2:65" s="1" customFormat="1" ht="16.5" customHeight="1">
      <c r="B158" s="31"/>
      <c r="C158" s="165" t="s">
        <v>202</v>
      </c>
      <c r="D158" s="165" t="s">
        <v>203</v>
      </c>
      <c r="E158" s="166" t="s">
        <v>204</v>
      </c>
      <c r="F158" s="167" t="s">
        <v>205</v>
      </c>
      <c r="G158" s="168" t="s">
        <v>194</v>
      </c>
      <c r="H158" s="169">
        <v>93.628</v>
      </c>
      <c r="I158" s="170"/>
      <c r="J158" s="171">
        <f>ROUND(I158*H158,2)</f>
        <v>0</v>
      </c>
      <c r="K158" s="167" t="s">
        <v>139</v>
      </c>
      <c r="L158" s="172"/>
      <c r="M158" s="173" t="s">
        <v>1</v>
      </c>
      <c r="N158" s="174" t="s">
        <v>41</v>
      </c>
      <c r="P158" s="140">
        <f>O158*H158</f>
        <v>0</v>
      </c>
      <c r="Q158" s="140">
        <v>1</v>
      </c>
      <c r="R158" s="140">
        <f>Q158*H158</f>
        <v>93.628</v>
      </c>
      <c r="S158" s="140">
        <v>0</v>
      </c>
      <c r="T158" s="141">
        <f>S158*H158</f>
        <v>0</v>
      </c>
      <c r="AR158" s="142" t="s">
        <v>174</v>
      </c>
      <c r="AT158" s="142" t="s">
        <v>203</v>
      </c>
      <c r="AU158" s="142" t="s">
        <v>86</v>
      </c>
      <c r="AY158" s="16" t="s">
        <v>133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6" t="s">
        <v>84</v>
      </c>
      <c r="BK158" s="143">
        <f>ROUND(I158*H158,2)</f>
        <v>0</v>
      </c>
      <c r="BL158" s="16" t="s">
        <v>140</v>
      </c>
      <c r="BM158" s="142" t="s">
        <v>206</v>
      </c>
    </row>
    <row r="159" spans="2:65" s="13" customFormat="1" ht="11.25">
      <c r="B159" s="151"/>
      <c r="D159" s="145" t="s">
        <v>153</v>
      </c>
      <c r="E159" s="152" t="s">
        <v>1</v>
      </c>
      <c r="F159" s="153" t="s">
        <v>207</v>
      </c>
      <c r="H159" s="154">
        <v>93.628</v>
      </c>
      <c r="I159" s="155"/>
      <c r="L159" s="151"/>
      <c r="M159" s="156"/>
      <c r="T159" s="157"/>
      <c r="AT159" s="152" t="s">
        <v>153</v>
      </c>
      <c r="AU159" s="152" t="s">
        <v>86</v>
      </c>
      <c r="AV159" s="13" t="s">
        <v>86</v>
      </c>
      <c r="AW159" s="13" t="s">
        <v>32</v>
      </c>
      <c r="AX159" s="13" t="s">
        <v>76</v>
      </c>
      <c r="AY159" s="152" t="s">
        <v>133</v>
      </c>
    </row>
    <row r="160" spans="2:65" s="14" customFormat="1" ht="11.25">
      <c r="B160" s="158"/>
      <c r="D160" s="145" t="s">
        <v>153</v>
      </c>
      <c r="E160" s="159" t="s">
        <v>1</v>
      </c>
      <c r="F160" s="160" t="s">
        <v>158</v>
      </c>
      <c r="H160" s="161">
        <v>93.628</v>
      </c>
      <c r="I160" s="162"/>
      <c r="L160" s="158"/>
      <c r="M160" s="163"/>
      <c r="T160" s="164"/>
      <c r="AT160" s="159" t="s">
        <v>153</v>
      </c>
      <c r="AU160" s="159" t="s">
        <v>86</v>
      </c>
      <c r="AV160" s="14" t="s">
        <v>140</v>
      </c>
      <c r="AW160" s="14" t="s">
        <v>32</v>
      </c>
      <c r="AX160" s="14" t="s">
        <v>84</v>
      </c>
      <c r="AY160" s="159" t="s">
        <v>133</v>
      </c>
    </row>
    <row r="161" spans="2:65" s="1" customFormat="1" ht="24.2" customHeight="1">
      <c r="B161" s="31"/>
      <c r="C161" s="131" t="s">
        <v>8</v>
      </c>
      <c r="D161" s="131" t="s">
        <v>135</v>
      </c>
      <c r="E161" s="132" t="s">
        <v>208</v>
      </c>
      <c r="F161" s="133" t="s">
        <v>209</v>
      </c>
      <c r="G161" s="134" t="s">
        <v>138</v>
      </c>
      <c r="H161" s="135">
        <v>402.7</v>
      </c>
      <c r="I161" s="136"/>
      <c r="J161" s="137">
        <f>ROUND(I161*H161,2)</f>
        <v>0</v>
      </c>
      <c r="K161" s="133" t="s">
        <v>139</v>
      </c>
      <c r="L161" s="31"/>
      <c r="M161" s="138" t="s">
        <v>1</v>
      </c>
      <c r="N161" s="139" t="s">
        <v>41</v>
      </c>
      <c r="P161" s="140">
        <f>O161*H161</f>
        <v>0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140</v>
      </c>
      <c r="AT161" s="142" t="s">
        <v>135</v>
      </c>
      <c r="AU161" s="142" t="s">
        <v>86</v>
      </c>
      <c r="AY161" s="16" t="s">
        <v>133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6" t="s">
        <v>84</v>
      </c>
      <c r="BK161" s="143">
        <f>ROUND(I161*H161,2)</f>
        <v>0</v>
      </c>
      <c r="BL161" s="16" t="s">
        <v>140</v>
      </c>
      <c r="BM161" s="142" t="s">
        <v>210</v>
      </c>
    </row>
    <row r="162" spans="2:65" s="1" customFormat="1" ht="16.5" customHeight="1">
      <c r="B162" s="31"/>
      <c r="C162" s="165" t="s">
        <v>211</v>
      </c>
      <c r="D162" s="165" t="s">
        <v>203</v>
      </c>
      <c r="E162" s="166" t="s">
        <v>212</v>
      </c>
      <c r="F162" s="167" t="s">
        <v>213</v>
      </c>
      <c r="G162" s="168" t="s">
        <v>214</v>
      </c>
      <c r="H162" s="169">
        <v>32.216000000000001</v>
      </c>
      <c r="I162" s="170"/>
      <c r="J162" s="171">
        <f>ROUND(I162*H162,2)</f>
        <v>0</v>
      </c>
      <c r="K162" s="167" t="s">
        <v>139</v>
      </c>
      <c r="L162" s="172"/>
      <c r="M162" s="173" t="s">
        <v>1</v>
      </c>
      <c r="N162" s="174" t="s">
        <v>41</v>
      </c>
      <c r="P162" s="140">
        <f>O162*H162</f>
        <v>0</v>
      </c>
      <c r="Q162" s="140">
        <v>1E-3</v>
      </c>
      <c r="R162" s="140">
        <f>Q162*H162</f>
        <v>3.2216000000000002E-2</v>
      </c>
      <c r="S162" s="140">
        <v>0</v>
      </c>
      <c r="T162" s="141">
        <f>S162*H162</f>
        <v>0</v>
      </c>
      <c r="AR162" s="142" t="s">
        <v>174</v>
      </c>
      <c r="AT162" s="142" t="s">
        <v>203</v>
      </c>
      <c r="AU162" s="142" t="s">
        <v>86</v>
      </c>
      <c r="AY162" s="16" t="s">
        <v>133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6" t="s">
        <v>84</v>
      </c>
      <c r="BK162" s="143">
        <f>ROUND(I162*H162,2)</f>
        <v>0</v>
      </c>
      <c r="BL162" s="16" t="s">
        <v>140</v>
      </c>
      <c r="BM162" s="142" t="s">
        <v>215</v>
      </c>
    </row>
    <row r="163" spans="2:65" s="13" customFormat="1" ht="11.25">
      <c r="B163" s="151"/>
      <c r="D163" s="145" t="s">
        <v>153</v>
      </c>
      <c r="F163" s="153" t="s">
        <v>216</v>
      </c>
      <c r="H163" s="154">
        <v>32.216000000000001</v>
      </c>
      <c r="I163" s="155"/>
      <c r="L163" s="151"/>
      <c r="M163" s="156"/>
      <c r="T163" s="157"/>
      <c r="AT163" s="152" t="s">
        <v>153</v>
      </c>
      <c r="AU163" s="152" t="s">
        <v>86</v>
      </c>
      <c r="AV163" s="13" t="s">
        <v>86</v>
      </c>
      <c r="AW163" s="13" t="s">
        <v>4</v>
      </c>
      <c r="AX163" s="13" t="s">
        <v>84</v>
      </c>
      <c r="AY163" s="152" t="s">
        <v>133</v>
      </c>
    </row>
    <row r="164" spans="2:65" s="1" customFormat="1" ht="21.75" customHeight="1">
      <c r="B164" s="31"/>
      <c r="C164" s="131" t="s">
        <v>217</v>
      </c>
      <c r="D164" s="131" t="s">
        <v>135</v>
      </c>
      <c r="E164" s="132" t="s">
        <v>218</v>
      </c>
      <c r="F164" s="133" t="s">
        <v>219</v>
      </c>
      <c r="G164" s="134" t="s">
        <v>138</v>
      </c>
      <c r="H164" s="135">
        <v>402.7</v>
      </c>
      <c r="I164" s="136"/>
      <c r="J164" s="137">
        <f>ROUND(I164*H164,2)</f>
        <v>0</v>
      </c>
      <c r="K164" s="133" t="s">
        <v>139</v>
      </c>
      <c r="L164" s="31"/>
      <c r="M164" s="138" t="s">
        <v>1</v>
      </c>
      <c r="N164" s="139" t="s">
        <v>41</v>
      </c>
      <c r="P164" s="140">
        <f>O164*H164</f>
        <v>0</v>
      </c>
      <c r="Q164" s="140">
        <v>0</v>
      </c>
      <c r="R164" s="140">
        <f>Q164*H164</f>
        <v>0</v>
      </c>
      <c r="S164" s="140">
        <v>0</v>
      </c>
      <c r="T164" s="141">
        <f>S164*H164</f>
        <v>0</v>
      </c>
      <c r="AR164" s="142" t="s">
        <v>140</v>
      </c>
      <c r="AT164" s="142" t="s">
        <v>135</v>
      </c>
      <c r="AU164" s="142" t="s">
        <v>86</v>
      </c>
      <c r="AY164" s="16" t="s">
        <v>133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6" t="s">
        <v>84</v>
      </c>
      <c r="BK164" s="143">
        <f>ROUND(I164*H164,2)</f>
        <v>0</v>
      </c>
      <c r="BL164" s="16" t="s">
        <v>140</v>
      </c>
      <c r="BM164" s="142" t="s">
        <v>220</v>
      </c>
    </row>
    <row r="165" spans="2:65" s="11" customFormat="1" ht="22.9" customHeight="1">
      <c r="B165" s="119"/>
      <c r="D165" s="120" t="s">
        <v>75</v>
      </c>
      <c r="E165" s="129" t="s">
        <v>86</v>
      </c>
      <c r="F165" s="129" t="s">
        <v>221</v>
      </c>
      <c r="I165" s="122"/>
      <c r="J165" s="130">
        <f>BK165</f>
        <v>0</v>
      </c>
      <c r="L165" s="119"/>
      <c r="M165" s="124"/>
      <c r="P165" s="125">
        <f>SUM(P166:P171)</f>
        <v>0</v>
      </c>
      <c r="R165" s="125">
        <f>SUM(R166:R171)</f>
        <v>0</v>
      </c>
      <c r="T165" s="126">
        <f>SUM(T166:T171)</f>
        <v>0</v>
      </c>
      <c r="AR165" s="120" t="s">
        <v>84</v>
      </c>
      <c r="AT165" s="127" t="s">
        <v>75</v>
      </c>
      <c r="AU165" s="127" t="s">
        <v>84</v>
      </c>
      <c r="AY165" s="120" t="s">
        <v>133</v>
      </c>
      <c r="BK165" s="128">
        <f>SUM(BK166:BK171)</f>
        <v>0</v>
      </c>
    </row>
    <row r="166" spans="2:65" s="1" customFormat="1" ht="24.2" customHeight="1">
      <c r="B166" s="31"/>
      <c r="C166" s="131" t="s">
        <v>222</v>
      </c>
      <c r="D166" s="131" t="s">
        <v>135</v>
      </c>
      <c r="E166" s="132" t="s">
        <v>223</v>
      </c>
      <c r="F166" s="133" t="s">
        <v>224</v>
      </c>
      <c r="G166" s="134" t="s">
        <v>138</v>
      </c>
      <c r="H166" s="135">
        <v>1058.42</v>
      </c>
      <c r="I166" s="136"/>
      <c r="J166" s="137">
        <f>ROUND(I166*H166,2)</f>
        <v>0</v>
      </c>
      <c r="K166" s="133" t="s">
        <v>1</v>
      </c>
      <c r="L166" s="31"/>
      <c r="M166" s="138" t="s">
        <v>1</v>
      </c>
      <c r="N166" s="139" t="s">
        <v>41</v>
      </c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AR166" s="142" t="s">
        <v>140</v>
      </c>
      <c r="AT166" s="142" t="s">
        <v>135</v>
      </c>
      <c r="AU166" s="142" t="s">
        <v>86</v>
      </c>
      <c r="AY166" s="16" t="s">
        <v>133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6" t="s">
        <v>84</v>
      </c>
      <c r="BK166" s="143">
        <f>ROUND(I166*H166,2)</f>
        <v>0</v>
      </c>
      <c r="BL166" s="16" t="s">
        <v>140</v>
      </c>
      <c r="BM166" s="142" t="s">
        <v>225</v>
      </c>
    </row>
    <row r="167" spans="2:65" s="13" customFormat="1" ht="11.25">
      <c r="B167" s="151"/>
      <c r="D167" s="145" t="s">
        <v>153</v>
      </c>
      <c r="E167" s="152" t="s">
        <v>1</v>
      </c>
      <c r="F167" s="153" t="s">
        <v>226</v>
      </c>
      <c r="H167" s="154">
        <v>1058.42</v>
      </c>
      <c r="I167" s="155"/>
      <c r="L167" s="151"/>
      <c r="M167" s="156"/>
      <c r="T167" s="157"/>
      <c r="AT167" s="152" t="s">
        <v>153</v>
      </c>
      <c r="AU167" s="152" t="s">
        <v>86</v>
      </c>
      <c r="AV167" s="13" t="s">
        <v>86</v>
      </c>
      <c r="AW167" s="13" t="s">
        <v>32</v>
      </c>
      <c r="AX167" s="13" t="s">
        <v>76</v>
      </c>
      <c r="AY167" s="152" t="s">
        <v>133</v>
      </c>
    </row>
    <row r="168" spans="2:65" s="14" customFormat="1" ht="11.25">
      <c r="B168" s="158"/>
      <c r="D168" s="145" t="s">
        <v>153</v>
      </c>
      <c r="E168" s="159" t="s">
        <v>1</v>
      </c>
      <c r="F168" s="160" t="s">
        <v>158</v>
      </c>
      <c r="H168" s="161">
        <v>1058.42</v>
      </c>
      <c r="I168" s="162"/>
      <c r="L168" s="158"/>
      <c r="M168" s="163"/>
      <c r="T168" s="164"/>
      <c r="AT168" s="159" t="s">
        <v>153</v>
      </c>
      <c r="AU168" s="159" t="s">
        <v>86</v>
      </c>
      <c r="AV168" s="14" t="s">
        <v>140</v>
      </c>
      <c r="AW168" s="14" t="s">
        <v>32</v>
      </c>
      <c r="AX168" s="14" t="s">
        <v>84</v>
      </c>
      <c r="AY168" s="159" t="s">
        <v>133</v>
      </c>
    </row>
    <row r="169" spans="2:65" s="1" customFormat="1" ht="24.2" customHeight="1">
      <c r="B169" s="31"/>
      <c r="C169" s="131" t="s">
        <v>227</v>
      </c>
      <c r="D169" s="131" t="s">
        <v>135</v>
      </c>
      <c r="E169" s="132" t="s">
        <v>228</v>
      </c>
      <c r="F169" s="133" t="s">
        <v>229</v>
      </c>
      <c r="G169" s="134" t="s">
        <v>138</v>
      </c>
      <c r="H169" s="135">
        <v>4.2350000000000003</v>
      </c>
      <c r="I169" s="136"/>
      <c r="J169" s="137">
        <f>ROUND(I169*H169,2)</f>
        <v>0</v>
      </c>
      <c r="K169" s="133" t="s">
        <v>1</v>
      </c>
      <c r="L169" s="31"/>
      <c r="M169" s="138" t="s">
        <v>1</v>
      </c>
      <c r="N169" s="139" t="s">
        <v>41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140</v>
      </c>
      <c r="AT169" s="142" t="s">
        <v>135</v>
      </c>
      <c r="AU169" s="142" t="s">
        <v>86</v>
      </c>
      <c r="AY169" s="16" t="s">
        <v>133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6" t="s">
        <v>84</v>
      </c>
      <c r="BK169" s="143">
        <f>ROUND(I169*H169,2)</f>
        <v>0</v>
      </c>
      <c r="BL169" s="16" t="s">
        <v>140</v>
      </c>
      <c r="BM169" s="142" t="s">
        <v>230</v>
      </c>
    </row>
    <row r="170" spans="2:65" s="13" customFormat="1" ht="11.25">
      <c r="B170" s="151"/>
      <c r="D170" s="145" t="s">
        <v>153</v>
      </c>
      <c r="E170" s="152" t="s">
        <v>1</v>
      </c>
      <c r="F170" s="153" t="s">
        <v>231</v>
      </c>
      <c r="H170" s="154">
        <v>4.2350000000000003</v>
      </c>
      <c r="I170" s="155"/>
      <c r="L170" s="151"/>
      <c r="M170" s="156"/>
      <c r="T170" s="157"/>
      <c r="AT170" s="152" t="s">
        <v>153</v>
      </c>
      <c r="AU170" s="152" t="s">
        <v>86</v>
      </c>
      <c r="AV170" s="13" t="s">
        <v>86</v>
      </c>
      <c r="AW170" s="13" t="s">
        <v>32</v>
      </c>
      <c r="AX170" s="13" t="s">
        <v>76</v>
      </c>
      <c r="AY170" s="152" t="s">
        <v>133</v>
      </c>
    </row>
    <row r="171" spans="2:65" s="14" customFormat="1" ht="11.25">
      <c r="B171" s="158"/>
      <c r="D171" s="145" t="s">
        <v>153</v>
      </c>
      <c r="E171" s="159" t="s">
        <v>1</v>
      </c>
      <c r="F171" s="160" t="s">
        <v>158</v>
      </c>
      <c r="H171" s="161">
        <v>4.2350000000000003</v>
      </c>
      <c r="I171" s="162"/>
      <c r="L171" s="158"/>
      <c r="M171" s="163"/>
      <c r="T171" s="164"/>
      <c r="AT171" s="159" t="s">
        <v>153</v>
      </c>
      <c r="AU171" s="159" t="s">
        <v>86</v>
      </c>
      <c r="AV171" s="14" t="s">
        <v>140</v>
      </c>
      <c r="AW171" s="14" t="s">
        <v>32</v>
      </c>
      <c r="AX171" s="14" t="s">
        <v>84</v>
      </c>
      <c r="AY171" s="159" t="s">
        <v>133</v>
      </c>
    </row>
    <row r="172" spans="2:65" s="11" customFormat="1" ht="22.9" customHeight="1">
      <c r="B172" s="119"/>
      <c r="D172" s="120" t="s">
        <v>75</v>
      </c>
      <c r="E172" s="129" t="s">
        <v>159</v>
      </c>
      <c r="F172" s="129" t="s">
        <v>232</v>
      </c>
      <c r="I172" s="122"/>
      <c r="J172" s="130">
        <f>BK172</f>
        <v>0</v>
      </c>
      <c r="L172" s="119"/>
      <c r="M172" s="124"/>
      <c r="P172" s="125">
        <f>SUM(P173:P201)</f>
        <v>0</v>
      </c>
      <c r="R172" s="125">
        <f>SUM(R173:R201)</f>
        <v>280.92215600000003</v>
      </c>
      <c r="T172" s="126">
        <f>SUM(T173:T201)</f>
        <v>0</v>
      </c>
      <c r="AR172" s="120" t="s">
        <v>84</v>
      </c>
      <c r="AT172" s="127" t="s">
        <v>75</v>
      </c>
      <c r="AU172" s="127" t="s">
        <v>84</v>
      </c>
      <c r="AY172" s="120" t="s">
        <v>133</v>
      </c>
      <c r="BK172" s="128">
        <f>SUM(BK173:BK201)</f>
        <v>0</v>
      </c>
    </row>
    <row r="173" spans="2:65" s="1" customFormat="1" ht="24.2" customHeight="1">
      <c r="B173" s="31"/>
      <c r="C173" s="131" t="s">
        <v>233</v>
      </c>
      <c r="D173" s="131" t="s">
        <v>135</v>
      </c>
      <c r="E173" s="132" t="s">
        <v>234</v>
      </c>
      <c r="F173" s="133" t="s">
        <v>235</v>
      </c>
      <c r="G173" s="134" t="s">
        <v>138</v>
      </c>
      <c r="H173" s="135">
        <v>1845.4169999999999</v>
      </c>
      <c r="I173" s="136"/>
      <c r="J173" s="137">
        <f>ROUND(I173*H173,2)</f>
        <v>0</v>
      </c>
      <c r="K173" s="133" t="s">
        <v>139</v>
      </c>
      <c r="L173" s="31"/>
      <c r="M173" s="138" t="s">
        <v>1</v>
      </c>
      <c r="N173" s="139" t="s">
        <v>41</v>
      </c>
      <c r="P173" s="140">
        <f>O173*H173</f>
        <v>0</v>
      </c>
      <c r="Q173" s="140">
        <v>0</v>
      </c>
      <c r="R173" s="140">
        <f>Q173*H173</f>
        <v>0</v>
      </c>
      <c r="S173" s="140">
        <v>0</v>
      </c>
      <c r="T173" s="141">
        <f>S173*H173</f>
        <v>0</v>
      </c>
      <c r="AR173" s="142" t="s">
        <v>140</v>
      </c>
      <c r="AT173" s="142" t="s">
        <v>135</v>
      </c>
      <c r="AU173" s="142" t="s">
        <v>86</v>
      </c>
      <c r="AY173" s="16" t="s">
        <v>133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6" t="s">
        <v>84</v>
      </c>
      <c r="BK173" s="143">
        <f>ROUND(I173*H173,2)</f>
        <v>0</v>
      </c>
      <c r="BL173" s="16" t="s">
        <v>140</v>
      </c>
      <c r="BM173" s="142" t="s">
        <v>236</v>
      </c>
    </row>
    <row r="174" spans="2:65" s="13" customFormat="1" ht="11.25">
      <c r="B174" s="151"/>
      <c r="D174" s="145" t="s">
        <v>153</v>
      </c>
      <c r="E174" s="152" t="s">
        <v>1</v>
      </c>
      <c r="F174" s="153" t="s">
        <v>237</v>
      </c>
      <c r="H174" s="154">
        <v>1642.62</v>
      </c>
      <c r="I174" s="155"/>
      <c r="L174" s="151"/>
      <c r="M174" s="156"/>
      <c r="T174" s="157"/>
      <c r="AT174" s="152" t="s">
        <v>153</v>
      </c>
      <c r="AU174" s="152" t="s">
        <v>86</v>
      </c>
      <c r="AV174" s="13" t="s">
        <v>86</v>
      </c>
      <c r="AW174" s="13" t="s">
        <v>32</v>
      </c>
      <c r="AX174" s="13" t="s">
        <v>76</v>
      </c>
      <c r="AY174" s="152" t="s">
        <v>133</v>
      </c>
    </row>
    <row r="175" spans="2:65" s="13" customFormat="1" ht="11.25">
      <c r="B175" s="151"/>
      <c r="D175" s="145" t="s">
        <v>153</v>
      </c>
      <c r="E175" s="152" t="s">
        <v>1</v>
      </c>
      <c r="F175" s="153" t="s">
        <v>238</v>
      </c>
      <c r="H175" s="154">
        <v>198.87</v>
      </c>
      <c r="I175" s="155"/>
      <c r="L175" s="151"/>
      <c r="M175" s="156"/>
      <c r="T175" s="157"/>
      <c r="AT175" s="152" t="s">
        <v>153</v>
      </c>
      <c r="AU175" s="152" t="s">
        <v>86</v>
      </c>
      <c r="AV175" s="13" t="s">
        <v>86</v>
      </c>
      <c r="AW175" s="13" t="s">
        <v>32</v>
      </c>
      <c r="AX175" s="13" t="s">
        <v>76</v>
      </c>
      <c r="AY175" s="152" t="s">
        <v>133</v>
      </c>
    </row>
    <row r="176" spans="2:65" s="13" customFormat="1" ht="11.25">
      <c r="B176" s="151"/>
      <c r="D176" s="145" t="s">
        <v>153</v>
      </c>
      <c r="E176" s="152" t="s">
        <v>1</v>
      </c>
      <c r="F176" s="153" t="s">
        <v>239</v>
      </c>
      <c r="H176" s="154">
        <v>3.927</v>
      </c>
      <c r="I176" s="155"/>
      <c r="L176" s="151"/>
      <c r="M176" s="156"/>
      <c r="T176" s="157"/>
      <c r="AT176" s="152" t="s">
        <v>153</v>
      </c>
      <c r="AU176" s="152" t="s">
        <v>86</v>
      </c>
      <c r="AV176" s="13" t="s">
        <v>86</v>
      </c>
      <c r="AW176" s="13" t="s">
        <v>32</v>
      </c>
      <c r="AX176" s="13" t="s">
        <v>76</v>
      </c>
      <c r="AY176" s="152" t="s">
        <v>133</v>
      </c>
    </row>
    <row r="177" spans="2:65" s="14" customFormat="1" ht="11.25">
      <c r="B177" s="158"/>
      <c r="D177" s="145" t="s">
        <v>153</v>
      </c>
      <c r="E177" s="159" t="s">
        <v>1</v>
      </c>
      <c r="F177" s="160" t="s">
        <v>158</v>
      </c>
      <c r="H177" s="161">
        <v>1845.4169999999997</v>
      </c>
      <c r="I177" s="162"/>
      <c r="L177" s="158"/>
      <c r="M177" s="163"/>
      <c r="T177" s="164"/>
      <c r="AT177" s="159" t="s">
        <v>153</v>
      </c>
      <c r="AU177" s="159" t="s">
        <v>86</v>
      </c>
      <c r="AV177" s="14" t="s">
        <v>140</v>
      </c>
      <c r="AW177" s="14" t="s">
        <v>32</v>
      </c>
      <c r="AX177" s="14" t="s">
        <v>84</v>
      </c>
      <c r="AY177" s="159" t="s">
        <v>133</v>
      </c>
    </row>
    <row r="178" spans="2:65" s="1" customFormat="1" ht="21.75" customHeight="1">
      <c r="B178" s="31"/>
      <c r="C178" s="131" t="s">
        <v>7</v>
      </c>
      <c r="D178" s="131" t="s">
        <v>135</v>
      </c>
      <c r="E178" s="132" t="s">
        <v>240</v>
      </c>
      <c r="F178" s="133" t="s">
        <v>241</v>
      </c>
      <c r="G178" s="134" t="s">
        <v>138</v>
      </c>
      <c r="H178" s="135">
        <v>89.564999999999998</v>
      </c>
      <c r="I178" s="136"/>
      <c r="J178" s="137">
        <f>ROUND(I178*H178,2)</f>
        <v>0</v>
      </c>
      <c r="K178" s="133" t="s">
        <v>139</v>
      </c>
      <c r="L178" s="31"/>
      <c r="M178" s="138" t="s">
        <v>1</v>
      </c>
      <c r="N178" s="139" t="s">
        <v>41</v>
      </c>
      <c r="P178" s="140">
        <f>O178*H178</f>
        <v>0</v>
      </c>
      <c r="Q178" s="140">
        <v>0</v>
      </c>
      <c r="R178" s="140">
        <f>Q178*H178</f>
        <v>0</v>
      </c>
      <c r="S178" s="140">
        <v>0</v>
      </c>
      <c r="T178" s="141">
        <f>S178*H178</f>
        <v>0</v>
      </c>
      <c r="AR178" s="142" t="s">
        <v>140</v>
      </c>
      <c r="AT178" s="142" t="s">
        <v>135</v>
      </c>
      <c r="AU178" s="142" t="s">
        <v>86</v>
      </c>
      <c r="AY178" s="16" t="s">
        <v>133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6" t="s">
        <v>84</v>
      </c>
      <c r="BK178" s="143">
        <f>ROUND(I178*H178,2)</f>
        <v>0</v>
      </c>
      <c r="BL178" s="16" t="s">
        <v>140</v>
      </c>
      <c r="BM178" s="142" t="s">
        <v>242</v>
      </c>
    </row>
    <row r="179" spans="2:65" s="12" customFormat="1" ht="11.25">
      <c r="B179" s="144"/>
      <c r="D179" s="145" t="s">
        <v>153</v>
      </c>
      <c r="E179" s="146" t="s">
        <v>1</v>
      </c>
      <c r="F179" s="147" t="s">
        <v>243</v>
      </c>
      <c r="H179" s="146" t="s">
        <v>1</v>
      </c>
      <c r="I179" s="148"/>
      <c r="L179" s="144"/>
      <c r="M179" s="149"/>
      <c r="T179" s="150"/>
      <c r="AT179" s="146" t="s">
        <v>153</v>
      </c>
      <c r="AU179" s="146" t="s">
        <v>86</v>
      </c>
      <c r="AV179" s="12" t="s">
        <v>84</v>
      </c>
      <c r="AW179" s="12" t="s">
        <v>32</v>
      </c>
      <c r="AX179" s="12" t="s">
        <v>76</v>
      </c>
      <c r="AY179" s="146" t="s">
        <v>133</v>
      </c>
    </row>
    <row r="180" spans="2:65" s="13" customFormat="1" ht="11.25">
      <c r="B180" s="151"/>
      <c r="D180" s="145" t="s">
        <v>153</v>
      </c>
      <c r="E180" s="152" t="s">
        <v>1</v>
      </c>
      <c r="F180" s="153" t="s">
        <v>244</v>
      </c>
      <c r="H180" s="154">
        <v>89.564999999999998</v>
      </c>
      <c r="I180" s="155"/>
      <c r="L180" s="151"/>
      <c r="M180" s="156"/>
      <c r="T180" s="157"/>
      <c r="AT180" s="152" t="s">
        <v>153</v>
      </c>
      <c r="AU180" s="152" t="s">
        <v>86</v>
      </c>
      <c r="AV180" s="13" t="s">
        <v>86</v>
      </c>
      <c r="AW180" s="13" t="s">
        <v>32</v>
      </c>
      <c r="AX180" s="13" t="s">
        <v>76</v>
      </c>
      <c r="AY180" s="152" t="s">
        <v>133</v>
      </c>
    </row>
    <row r="181" spans="2:65" s="14" customFormat="1" ht="11.25">
      <c r="B181" s="158"/>
      <c r="D181" s="145" t="s">
        <v>153</v>
      </c>
      <c r="E181" s="159" t="s">
        <v>1</v>
      </c>
      <c r="F181" s="160" t="s">
        <v>158</v>
      </c>
      <c r="H181" s="161">
        <v>89.564999999999998</v>
      </c>
      <c r="I181" s="162"/>
      <c r="L181" s="158"/>
      <c r="M181" s="163"/>
      <c r="T181" s="164"/>
      <c r="AT181" s="159" t="s">
        <v>153</v>
      </c>
      <c r="AU181" s="159" t="s">
        <v>86</v>
      </c>
      <c r="AV181" s="14" t="s">
        <v>140</v>
      </c>
      <c r="AW181" s="14" t="s">
        <v>32</v>
      </c>
      <c r="AX181" s="14" t="s">
        <v>84</v>
      </c>
      <c r="AY181" s="159" t="s">
        <v>133</v>
      </c>
    </row>
    <row r="182" spans="2:65" s="1" customFormat="1" ht="24.2" customHeight="1">
      <c r="B182" s="31"/>
      <c r="C182" s="131" t="s">
        <v>245</v>
      </c>
      <c r="D182" s="131" t="s">
        <v>135</v>
      </c>
      <c r="E182" s="132" t="s">
        <v>246</v>
      </c>
      <c r="F182" s="133" t="s">
        <v>247</v>
      </c>
      <c r="G182" s="134" t="s">
        <v>138</v>
      </c>
      <c r="H182" s="135">
        <v>3.85</v>
      </c>
      <c r="I182" s="136"/>
      <c r="J182" s="137">
        <f>ROUND(I182*H182,2)</f>
        <v>0</v>
      </c>
      <c r="K182" s="133" t="s">
        <v>139</v>
      </c>
      <c r="L182" s="31"/>
      <c r="M182" s="138" t="s">
        <v>1</v>
      </c>
      <c r="N182" s="139" t="s">
        <v>41</v>
      </c>
      <c r="P182" s="140">
        <f>O182*H182</f>
        <v>0</v>
      </c>
      <c r="Q182" s="140">
        <v>8.9219999999999994E-2</v>
      </c>
      <c r="R182" s="140">
        <f>Q182*H182</f>
        <v>0.343497</v>
      </c>
      <c r="S182" s="140">
        <v>0</v>
      </c>
      <c r="T182" s="141">
        <f>S182*H182</f>
        <v>0</v>
      </c>
      <c r="AR182" s="142" t="s">
        <v>140</v>
      </c>
      <c r="AT182" s="142" t="s">
        <v>135</v>
      </c>
      <c r="AU182" s="142" t="s">
        <v>86</v>
      </c>
      <c r="AY182" s="16" t="s">
        <v>133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6" t="s">
        <v>84</v>
      </c>
      <c r="BK182" s="143">
        <f>ROUND(I182*H182,2)</f>
        <v>0</v>
      </c>
      <c r="BL182" s="16" t="s">
        <v>140</v>
      </c>
      <c r="BM182" s="142" t="s">
        <v>248</v>
      </c>
    </row>
    <row r="183" spans="2:65" s="1" customFormat="1" ht="16.5" customHeight="1">
      <c r="B183" s="31"/>
      <c r="C183" s="165" t="s">
        <v>249</v>
      </c>
      <c r="D183" s="165" t="s">
        <v>203</v>
      </c>
      <c r="E183" s="166" t="s">
        <v>250</v>
      </c>
      <c r="F183" s="167" t="s">
        <v>251</v>
      </c>
      <c r="G183" s="168" t="s">
        <v>138</v>
      </c>
      <c r="H183" s="169">
        <v>3.927</v>
      </c>
      <c r="I183" s="170"/>
      <c r="J183" s="171">
        <f>ROUND(I183*H183,2)</f>
        <v>0</v>
      </c>
      <c r="K183" s="167" t="s">
        <v>139</v>
      </c>
      <c r="L183" s="172"/>
      <c r="M183" s="173" t="s">
        <v>1</v>
      </c>
      <c r="N183" s="174" t="s">
        <v>41</v>
      </c>
      <c r="P183" s="140">
        <f>O183*H183</f>
        <v>0</v>
      </c>
      <c r="Q183" s="140">
        <v>0.113</v>
      </c>
      <c r="R183" s="140">
        <f>Q183*H183</f>
        <v>0.44375100000000001</v>
      </c>
      <c r="S183" s="140">
        <v>0</v>
      </c>
      <c r="T183" s="141">
        <f>S183*H183</f>
        <v>0</v>
      </c>
      <c r="AR183" s="142" t="s">
        <v>174</v>
      </c>
      <c r="AT183" s="142" t="s">
        <v>203</v>
      </c>
      <c r="AU183" s="142" t="s">
        <v>86</v>
      </c>
      <c r="AY183" s="16" t="s">
        <v>133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6" t="s">
        <v>84</v>
      </c>
      <c r="BK183" s="143">
        <f>ROUND(I183*H183,2)</f>
        <v>0</v>
      </c>
      <c r="BL183" s="16" t="s">
        <v>140</v>
      </c>
      <c r="BM183" s="142" t="s">
        <v>252</v>
      </c>
    </row>
    <row r="184" spans="2:65" s="13" customFormat="1" ht="11.25">
      <c r="B184" s="151"/>
      <c r="D184" s="145" t="s">
        <v>153</v>
      </c>
      <c r="F184" s="153" t="s">
        <v>253</v>
      </c>
      <c r="H184" s="154">
        <v>3.927</v>
      </c>
      <c r="I184" s="155"/>
      <c r="L184" s="151"/>
      <c r="M184" s="156"/>
      <c r="T184" s="157"/>
      <c r="AT184" s="152" t="s">
        <v>153</v>
      </c>
      <c r="AU184" s="152" t="s">
        <v>86</v>
      </c>
      <c r="AV184" s="13" t="s">
        <v>86</v>
      </c>
      <c r="AW184" s="13" t="s">
        <v>4</v>
      </c>
      <c r="AX184" s="13" t="s">
        <v>84</v>
      </c>
      <c r="AY184" s="152" t="s">
        <v>133</v>
      </c>
    </row>
    <row r="185" spans="2:65" s="1" customFormat="1" ht="24.2" customHeight="1">
      <c r="B185" s="31"/>
      <c r="C185" s="131" t="s">
        <v>254</v>
      </c>
      <c r="D185" s="131" t="s">
        <v>135</v>
      </c>
      <c r="E185" s="132" t="s">
        <v>255</v>
      </c>
      <c r="F185" s="133" t="s">
        <v>256</v>
      </c>
      <c r="G185" s="134" t="s">
        <v>138</v>
      </c>
      <c r="H185" s="135">
        <v>876.9</v>
      </c>
      <c r="I185" s="136"/>
      <c r="J185" s="137">
        <f>ROUND(I185*H185,2)</f>
        <v>0</v>
      </c>
      <c r="K185" s="133" t="s">
        <v>139</v>
      </c>
      <c r="L185" s="31"/>
      <c r="M185" s="138" t="s">
        <v>1</v>
      </c>
      <c r="N185" s="139" t="s">
        <v>41</v>
      </c>
      <c r="P185" s="140">
        <f>O185*H185</f>
        <v>0</v>
      </c>
      <c r="Q185" s="140">
        <v>0.11162</v>
      </c>
      <c r="R185" s="140">
        <f>Q185*H185</f>
        <v>97.879577999999995</v>
      </c>
      <c r="S185" s="140">
        <v>0</v>
      </c>
      <c r="T185" s="141">
        <f>S185*H185</f>
        <v>0</v>
      </c>
      <c r="AR185" s="142" t="s">
        <v>140</v>
      </c>
      <c r="AT185" s="142" t="s">
        <v>135</v>
      </c>
      <c r="AU185" s="142" t="s">
        <v>86</v>
      </c>
      <c r="AY185" s="16" t="s">
        <v>133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6" t="s">
        <v>84</v>
      </c>
      <c r="BK185" s="143">
        <f>ROUND(I185*H185,2)</f>
        <v>0</v>
      </c>
      <c r="BL185" s="16" t="s">
        <v>140</v>
      </c>
      <c r="BM185" s="142" t="s">
        <v>257</v>
      </c>
    </row>
    <row r="186" spans="2:65" s="13" customFormat="1" ht="11.25">
      <c r="B186" s="151"/>
      <c r="D186" s="145" t="s">
        <v>153</v>
      </c>
      <c r="E186" s="152" t="s">
        <v>1</v>
      </c>
      <c r="F186" s="153" t="s">
        <v>258</v>
      </c>
      <c r="H186" s="154">
        <v>782.2</v>
      </c>
      <c r="I186" s="155"/>
      <c r="L186" s="151"/>
      <c r="M186" s="156"/>
      <c r="T186" s="157"/>
      <c r="AT186" s="152" t="s">
        <v>153</v>
      </c>
      <c r="AU186" s="152" t="s">
        <v>86</v>
      </c>
      <c r="AV186" s="13" t="s">
        <v>86</v>
      </c>
      <c r="AW186" s="13" t="s">
        <v>32</v>
      </c>
      <c r="AX186" s="13" t="s">
        <v>76</v>
      </c>
      <c r="AY186" s="152" t="s">
        <v>133</v>
      </c>
    </row>
    <row r="187" spans="2:65" s="13" customFormat="1" ht="11.25">
      <c r="B187" s="151"/>
      <c r="D187" s="145" t="s">
        <v>153</v>
      </c>
      <c r="E187" s="152" t="s">
        <v>1</v>
      </c>
      <c r="F187" s="153" t="s">
        <v>259</v>
      </c>
      <c r="H187" s="154">
        <v>94.7</v>
      </c>
      <c r="I187" s="155"/>
      <c r="L187" s="151"/>
      <c r="M187" s="156"/>
      <c r="T187" s="157"/>
      <c r="AT187" s="152" t="s">
        <v>153</v>
      </c>
      <c r="AU187" s="152" t="s">
        <v>86</v>
      </c>
      <c r="AV187" s="13" t="s">
        <v>86</v>
      </c>
      <c r="AW187" s="13" t="s">
        <v>32</v>
      </c>
      <c r="AX187" s="13" t="s">
        <v>76</v>
      </c>
      <c r="AY187" s="152" t="s">
        <v>133</v>
      </c>
    </row>
    <row r="188" spans="2:65" s="14" customFormat="1" ht="11.25">
      <c r="B188" s="158"/>
      <c r="D188" s="145" t="s">
        <v>153</v>
      </c>
      <c r="E188" s="159" t="s">
        <v>1</v>
      </c>
      <c r="F188" s="160" t="s">
        <v>158</v>
      </c>
      <c r="H188" s="161">
        <v>876.90000000000009</v>
      </c>
      <c r="I188" s="162"/>
      <c r="L188" s="158"/>
      <c r="M188" s="163"/>
      <c r="T188" s="164"/>
      <c r="AT188" s="159" t="s">
        <v>153</v>
      </c>
      <c r="AU188" s="159" t="s">
        <v>86</v>
      </c>
      <c r="AV188" s="14" t="s">
        <v>140</v>
      </c>
      <c r="AW188" s="14" t="s">
        <v>32</v>
      </c>
      <c r="AX188" s="14" t="s">
        <v>84</v>
      </c>
      <c r="AY188" s="159" t="s">
        <v>133</v>
      </c>
    </row>
    <row r="189" spans="2:65" s="1" customFormat="1" ht="16.5" customHeight="1">
      <c r="B189" s="31"/>
      <c r="C189" s="165" t="s">
        <v>260</v>
      </c>
      <c r="D189" s="165" t="s">
        <v>203</v>
      </c>
      <c r="E189" s="166" t="s">
        <v>261</v>
      </c>
      <c r="F189" s="167" t="s">
        <v>262</v>
      </c>
      <c r="G189" s="168" t="s">
        <v>138</v>
      </c>
      <c r="H189" s="169">
        <v>797.84400000000005</v>
      </c>
      <c r="I189" s="170"/>
      <c r="J189" s="171">
        <f>ROUND(I189*H189,2)</f>
        <v>0</v>
      </c>
      <c r="K189" s="167" t="s">
        <v>139</v>
      </c>
      <c r="L189" s="172"/>
      <c r="M189" s="173" t="s">
        <v>1</v>
      </c>
      <c r="N189" s="174" t="s">
        <v>41</v>
      </c>
      <c r="P189" s="140">
        <f>O189*H189</f>
        <v>0</v>
      </c>
      <c r="Q189" s="140">
        <v>0.17599999999999999</v>
      </c>
      <c r="R189" s="140">
        <f>Q189*H189</f>
        <v>140.42054400000001</v>
      </c>
      <c r="S189" s="140">
        <v>0</v>
      </c>
      <c r="T189" s="141">
        <f>S189*H189</f>
        <v>0</v>
      </c>
      <c r="AR189" s="142" t="s">
        <v>174</v>
      </c>
      <c r="AT189" s="142" t="s">
        <v>203</v>
      </c>
      <c r="AU189" s="142" t="s">
        <v>86</v>
      </c>
      <c r="AY189" s="16" t="s">
        <v>133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6" t="s">
        <v>84</v>
      </c>
      <c r="BK189" s="143">
        <f>ROUND(I189*H189,2)</f>
        <v>0</v>
      </c>
      <c r="BL189" s="16" t="s">
        <v>140</v>
      </c>
      <c r="BM189" s="142" t="s">
        <v>263</v>
      </c>
    </row>
    <row r="190" spans="2:65" s="13" customFormat="1" ht="11.25">
      <c r="B190" s="151"/>
      <c r="D190" s="145" t="s">
        <v>153</v>
      </c>
      <c r="E190" s="152" t="s">
        <v>1</v>
      </c>
      <c r="F190" s="153" t="s">
        <v>264</v>
      </c>
      <c r="H190" s="154">
        <v>797.84400000000005</v>
      </c>
      <c r="I190" s="155"/>
      <c r="L190" s="151"/>
      <c r="M190" s="156"/>
      <c r="T190" s="157"/>
      <c r="AT190" s="152" t="s">
        <v>153</v>
      </c>
      <c r="AU190" s="152" t="s">
        <v>86</v>
      </c>
      <c r="AV190" s="13" t="s">
        <v>86</v>
      </c>
      <c r="AW190" s="13" t="s">
        <v>32</v>
      </c>
      <c r="AX190" s="13" t="s">
        <v>76</v>
      </c>
      <c r="AY190" s="152" t="s">
        <v>133</v>
      </c>
    </row>
    <row r="191" spans="2:65" s="14" customFormat="1" ht="11.25">
      <c r="B191" s="158"/>
      <c r="D191" s="145" t="s">
        <v>153</v>
      </c>
      <c r="E191" s="159" t="s">
        <v>1</v>
      </c>
      <c r="F191" s="160" t="s">
        <v>158</v>
      </c>
      <c r="H191" s="161">
        <v>797.84400000000005</v>
      </c>
      <c r="I191" s="162"/>
      <c r="L191" s="158"/>
      <c r="M191" s="163"/>
      <c r="T191" s="164"/>
      <c r="AT191" s="159" t="s">
        <v>153</v>
      </c>
      <c r="AU191" s="159" t="s">
        <v>86</v>
      </c>
      <c r="AV191" s="14" t="s">
        <v>140</v>
      </c>
      <c r="AW191" s="14" t="s">
        <v>32</v>
      </c>
      <c r="AX191" s="14" t="s">
        <v>84</v>
      </c>
      <c r="AY191" s="159" t="s">
        <v>133</v>
      </c>
    </row>
    <row r="192" spans="2:65" s="1" customFormat="1" ht="16.5" customHeight="1">
      <c r="B192" s="31"/>
      <c r="C192" s="165" t="s">
        <v>265</v>
      </c>
      <c r="D192" s="165" t="s">
        <v>203</v>
      </c>
      <c r="E192" s="166" t="s">
        <v>266</v>
      </c>
      <c r="F192" s="167" t="s">
        <v>267</v>
      </c>
      <c r="G192" s="168" t="s">
        <v>138</v>
      </c>
      <c r="H192" s="169">
        <v>96.593999999999994</v>
      </c>
      <c r="I192" s="170"/>
      <c r="J192" s="171">
        <f>ROUND(I192*H192,2)</f>
        <v>0</v>
      </c>
      <c r="K192" s="167" t="s">
        <v>139</v>
      </c>
      <c r="L192" s="172"/>
      <c r="M192" s="173" t="s">
        <v>1</v>
      </c>
      <c r="N192" s="174" t="s">
        <v>41</v>
      </c>
      <c r="P192" s="140">
        <f>O192*H192</f>
        <v>0</v>
      </c>
      <c r="Q192" s="140">
        <v>0.17599999999999999</v>
      </c>
      <c r="R192" s="140">
        <f>Q192*H192</f>
        <v>17.000543999999998</v>
      </c>
      <c r="S192" s="140">
        <v>0</v>
      </c>
      <c r="T192" s="141">
        <f>S192*H192</f>
        <v>0</v>
      </c>
      <c r="AR192" s="142" t="s">
        <v>174</v>
      </c>
      <c r="AT192" s="142" t="s">
        <v>203</v>
      </c>
      <c r="AU192" s="142" t="s">
        <v>86</v>
      </c>
      <c r="AY192" s="16" t="s">
        <v>133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6" t="s">
        <v>84</v>
      </c>
      <c r="BK192" s="143">
        <f>ROUND(I192*H192,2)</f>
        <v>0</v>
      </c>
      <c r="BL192" s="16" t="s">
        <v>140</v>
      </c>
      <c r="BM192" s="142" t="s">
        <v>268</v>
      </c>
    </row>
    <row r="193" spans="2:65" s="13" customFormat="1" ht="11.25">
      <c r="B193" s="151"/>
      <c r="D193" s="145" t="s">
        <v>153</v>
      </c>
      <c r="E193" s="152" t="s">
        <v>1</v>
      </c>
      <c r="F193" s="153" t="s">
        <v>269</v>
      </c>
      <c r="H193" s="154">
        <v>96.593999999999994</v>
      </c>
      <c r="I193" s="155"/>
      <c r="L193" s="151"/>
      <c r="M193" s="156"/>
      <c r="T193" s="157"/>
      <c r="AT193" s="152" t="s">
        <v>153</v>
      </c>
      <c r="AU193" s="152" t="s">
        <v>86</v>
      </c>
      <c r="AV193" s="13" t="s">
        <v>86</v>
      </c>
      <c r="AW193" s="13" t="s">
        <v>32</v>
      </c>
      <c r="AX193" s="13" t="s">
        <v>76</v>
      </c>
      <c r="AY193" s="152" t="s">
        <v>133</v>
      </c>
    </row>
    <row r="194" spans="2:65" s="14" customFormat="1" ht="11.25">
      <c r="B194" s="158"/>
      <c r="D194" s="145" t="s">
        <v>153</v>
      </c>
      <c r="E194" s="159" t="s">
        <v>1</v>
      </c>
      <c r="F194" s="160" t="s">
        <v>158</v>
      </c>
      <c r="H194" s="161">
        <v>96.593999999999994</v>
      </c>
      <c r="I194" s="162"/>
      <c r="L194" s="158"/>
      <c r="M194" s="163"/>
      <c r="T194" s="164"/>
      <c r="AT194" s="159" t="s">
        <v>153</v>
      </c>
      <c r="AU194" s="159" t="s">
        <v>86</v>
      </c>
      <c r="AV194" s="14" t="s">
        <v>140</v>
      </c>
      <c r="AW194" s="14" t="s">
        <v>32</v>
      </c>
      <c r="AX194" s="14" t="s">
        <v>84</v>
      </c>
      <c r="AY194" s="159" t="s">
        <v>133</v>
      </c>
    </row>
    <row r="195" spans="2:65" s="1" customFormat="1" ht="33" customHeight="1">
      <c r="B195" s="31"/>
      <c r="C195" s="131" t="s">
        <v>270</v>
      </c>
      <c r="D195" s="131" t="s">
        <v>135</v>
      </c>
      <c r="E195" s="132" t="s">
        <v>271</v>
      </c>
      <c r="F195" s="133" t="s">
        <v>272</v>
      </c>
      <c r="G195" s="134" t="s">
        <v>138</v>
      </c>
      <c r="H195" s="135">
        <v>876.9</v>
      </c>
      <c r="I195" s="136"/>
      <c r="J195" s="137">
        <f>ROUND(I195*H195,2)</f>
        <v>0</v>
      </c>
      <c r="K195" s="133" t="s">
        <v>139</v>
      </c>
      <c r="L195" s="31"/>
      <c r="M195" s="138" t="s">
        <v>1</v>
      </c>
      <c r="N195" s="139" t="s">
        <v>41</v>
      </c>
      <c r="P195" s="140">
        <f>O195*H195</f>
        <v>0</v>
      </c>
      <c r="Q195" s="140">
        <v>0</v>
      </c>
      <c r="R195" s="140">
        <f>Q195*H195</f>
        <v>0</v>
      </c>
      <c r="S195" s="140">
        <v>0</v>
      </c>
      <c r="T195" s="141">
        <f>S195*H195</f>
        <v>0</v>
      </c>
      <c r="AR195" s="142" t="s">
        <v>140</v>
      </c>
      <c r="AT195" s="142" t="s">
        <v>135</v>
      </c>
      <c r="AU195" s="142" t="s">
        <v>86</v>
      </c>
      <c r="AY195" s="16" t="s">
        <v>133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6" t="s">
        <v>84</v>
      </c>
      <c r="BK195" s="143">
        <f>ROUND(I195*H195,2)</f>
        <v>0</v>
      </c>
      <c r="BL195" s="16" t="s">
        <v>140</v>
      </c>
      <c r="BM195" s="142" t="s">
        <v>273</v>
      </c>
    </row>
    <row r="196" spans="2:65" s="1" customFormat="1" ht="24.2" customHeight="1">
      <c r="B196" s="31"/>
      <c r="C196" s="131" t="s">
        <v>274</v>
      </c>
      <c r="D196" s="131" t="s">
        <v>135</v>
      </c>
      <c r="E196" s="132" t="s">
        <v>275</v>
      </c>
      <c r="F196" s="133" t="s">
        <v>276</v>
      </c>
      <c r="G196" s="134" t="s">
        <v>138</v>
      </c>
      <c r="H196" s="135">
        <v>85.3</v>
      </c>
      <c r="I196" s="136"/>
      <c r="J196" s="137">
        <f>ROUND(I196*H196,2)</f>
        <v>0</v>
      </c>
      <c r="K196" s="133" t="s">
        <v>139</v>
      </c>
      <c r="L196" s="31"/>
      <c r="M196" s="138" t="s">
        <v>1</v>
      </c>
      <c r="N196" s="139" t="s">
        <v>41</v>
      </c>
      <c r="P196" s="140">
        <f>O196*H196</f>
        <v>0</v>
      </c>
      <c r="Q196" s="140">
        <v>0.11162</v>
      </c>
      <c r="R196" s="140">
        <f>Q196*H196</f>
        <v>9.5211860000000001</v>
      </c>
      <c r="S196" s="140">
        <v>0</v>
      </c>
      <c r="T196" s="141">
        <f>S196*H196</f>
        <v>0</v>
      </c>
      <c r="AR196" s="142" t="s">
        <v>140</v>
      </c>
      <c r="AT196" s="142" t="s">
        <v>135</v>
      </c>
      <c r="AU196" s="142" t="s">
        <v>86</v>
      </c>
      <c r="AY196" s="16" t="s">
        <v>133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6" t="s">
        <v>84</v>
      </c>
      <c r="BK196" s="143">
        <f>ROUND(I196*H196,2)</f>
        <v>0</v>
      </c>
      <c r="BL196" s="16" t="s">
        <v>140</v>
      </c>
      <c r="BM196" s="142" t="s">
        <v>277</v>
      </c>
    </row>
    <row r="197" spans="2:65" s="13" customFormat="1" ht="11.25">
      <c r="B197" s="151"/>
      <c r="D197" s="145" t="s">
        <v>153</v>
      </c>
      <c r="E197" s="152" t="s">
        <v>1</v>
      </c>
      <c r="F197" s="153" t="s">
        <v>278</v>
      </c>
      <c r="H197" s="154">
        <v>85.3</v>
      </c>
      <c r="I197" s="155"/>
      <c r="L197" s="151"/>
      <c r="M197" s="156"/>
      <c r="T197" s="157"/>
      <c r="AT197" s="152" t="s">
        <v>153</v>
      </c>
      <c r="AU197" s="152" t="s">
        <v>86</v>
      </c>
      <c r="AV197" s="13" t="s">
        <v>86</v>
      </c>
      <c r="AW197" s="13" t="s">
        <v>32</v>
      </c>
      <c r="AX197" s="13" t="s">
        <v>76</v>
      </c>
      <c r="AY197" s="152" t="s">
        <v>133</v>
      </c>
    </row>
    <row r="198" spans="2:65" s="14" customFormat="1" ht="11.25">
      <c r="B198" s="158"/>
      <c r="D198" s="145" t="s">
        <v>153</v>
      </c>
      <c r="E198" s="159" t="s">
        <v>1</v>
      </c>
      <c r="F198" s="160" t="s">
        <v>158</v>
      </c>
      <c r="H198" s="161">
        <v>85.3</v>
      </c>
      <c r="I198" s="162"/>
      <c r="L198" s="158"/>
      <c r="M198" s="163"/>
      <c r="T198" s="164"/>
      <c r="AT198" s="159" t="s">
        <v>153</v>
      </c>
      <c r="AU198" s="159" t="s">
        <v>86</v>
      </c>
      <c r="AV198" s="14" t="s">
        <v>140</v>
      </c>
      <c r="AW198" s="14" t="s">
        <v>32</v>
      </c>
      <c r="AX198" s="14" t="s">
        <v>84</v>
      </c>
      <c r="AY198" s="159" t="s">
        <v>133</v>
      </c>
    </row>
    <row r="199" spans="2:65" s="1" customFormat="1" ht="16.5" customHeight="1">
      <c r="B199" s="31"/>
      <c r="C199" s="165" t="s">
        <v>279</v>
      </c>
      <c r="D199" s="165" t="s">
        <v>203</v>
      </c>
      <c r="E199" s="166" t="s">
        <v>266</v>
      </c>
      <c r="F199" s="167" t="s">
        <v>267</v>
      </c>
      <c r="G199" s="168" t="s">
        <v>138</v>
      </c>
      <c r="H199" s="169">
        <v>87.006</v>
      </c>
      <c r="I199" s="170"/>
      <c r="J199" s="171">
        <f>ROUND(I199*H199,2)</f>
        <v>0</v>
      </c>
      <c r="K199" s="167" t="s">
        <v>139</v>
      </c>
      <c r="L199" s="172"/>
      <c r="M199" s="173" t="s">
        <v>1</v>
      </c>
      <c r="N199" s="174" t="s">
        <v>41</v>
      </c>
      <c r="P199" s="140">
        <f>O199*H199</f>
        <v>0</v>
      </c>
      <c r="Q199" s="140">
        <v>0.17599999999999999</v>
      </c>
      <c r="R199" s="140">
        <f>Q199*H199</f>
        <v>15.313056</v>
      </c>
      <c r="S199" s="140">
        <v>0</v>
      </c>
      <c r="T199" s="141">
        <f>S199*H199</f>
        <v>0</v>
      </c>
      <c r="AR199" s="142" t="s">
        <v>174</v>
      </c>
      <c r="AT199" s="142" t="s">
        <v>203</v>
      </c>
      <c r="AU199" s="142" t="s">
        <v>86</v>
      </c>
      <c r="AY199" s="16" t="s">
        <v>133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6" t="s">
        <v>84</v>
      </c>
      <c r="BK199" s="143">
        <f>ROUND(I199*H199,2)</f>
        <v>0</v>
      </c>
      <c r="BL199" s="16" t="s">
        <v>140</v>
      </c>
      <c r="BM199" s="142" t="s">
        <v>280</v>
      </c>
    </row>
    <row r="200" spans="2:65" s="13" customFormat="1" ht="11.25">
      <c r="B200" s="151"/>
      <c r="D200" s="145" t="s">
        <v>153</v>
      </c>
      <c r="E200" s="152" t="s">
        <v>1</v>
      </c>
      <c r="F200" s="153" t="s">
        <v>281</v>
      </c>
      <c r="H200" s="154">
        <v>87.006</v>
      </c>
      <c r="I200" s="155"/>
      <c r="L200" s="151"/>
      <c r="M200" s="156"/>
      <c r="T200" s="157"/>
      <c r="AT200" s="152" t="s">
        <v>153</v>
      </c>
      <c r="AU200" s="152" t="s">
        <v>86</v>
      </c>
      <c r="AV200" s="13" t="s">
        <v>86</v>
      </c>
      <c r="AW200" s="13" t="s">
        <v>32</v>
      </c>
      <c r="AX200" s="13" t="s">
        <v>76</v>
      </c>
      <c r="AY200" s="152" t="s">
        <v>133</v>
      </c>
    </row>
    <row r="201" spans="2:65" s="14" customFormat="1" ht="11.25">
      <c r="B201" s="158"/>
      <c r="D201" s="145" t="s">
        <v>153</v>
      </c>
      <c r="E201" s="159" t="s">
        <v>1</v>
      </c>
      <c r="F201" s="160" t="s">
        <v>158</v>
      </c>
      <c r="H201" s="161">
        <v>87.006</v>
      </c>
      <c r="I201" s="162"/>
      <c r="L201" s="158"/>
      <c r="M201" s="163"/>
      <c r="T201" s="164"/>
      <c r="AT201" s="159" t="s">
        <v>153</v>
      </c>
      <c r="AU201" s="159" t="s">
        <v>86</v>
      </c>
      <c r="AV201" s="14" t="s">
        <v>140</v>
      </c>
      <c r="AW201" s="14" t="s">
        <v>32</v>
      </c>
      <c r="AX201" s="14" t="s">
        <v>84</v>
      </c>
      <c r="AY201" s="159" t="s">
        <v>133</v>
      </c>
    </row>
    <row r="202" spans="2:65" s="11" customFormat="1" ht="22.9" customHeight="1">
      <c r="B202" s="119"/>
      <c r="D202" s="120" t="s">
        <v>75</v>
      </c>
      <c r="E202" s="129" t="s">
        <v>174</v>
      </c>
      <c r="F202" s="129" t="s">
        <v>282</v>
      </c>
      <c r="I202" s="122"/>
      <c r="J202" s="130">
        <f>BK202</f>
        <v>0</v>
      </c>
      <c r="L202" s="119"/>
      <c r="M202" s="124"/>
      <c r="P202" s="125">
        <f>SUM(P203:P221)</f>
        <v>0</v>
      </c>
      <c r="R202" s="125">
        <f>SUM(R203:R221)</f>
        <v>3.2690960000000002</v>
      </c>
      <c r="T202" s="126">
        <f>SUM(T203:T221)</f>
        <v>0</v>
      </c>
      <c r="AR202" s="120" t="s">
        <v>84</v>
      </c>
      <c r="AT202" s="127" t="s">
        <v>75</v>
      </c>
      <c r="AU202" s="127" t="s">
        <v>84</v>
      </c>
      <c r="AY202" s="120" t="s">
        <v>133</v>
      </c>
      <c r="BK202" s="128">
        <f>SUM(BK203:BK221)</f>
        <v>0</v>
      </c>
    </row>
    <row r="203" spans="2:65" s="1" customFormat="1" ht="21.75" customHeight="1">
      <c r="B203" s="31"/>
      <c r="C203" s="131" t="s">
        <v>283</v>
      </c>
      <c r="D203" s="131" t="s">
        <v>135</v>
      </c>
      <c r="E203" s="132" t="s">
        <v>284</v>
      </c>
      <c r="F203" s="133" t="s">
        <v>285</v>
      </c>
      <c r="G203" s="134" t="s">
        <v>151</v>
      </c>
      <c r="H203" s="135">
        <v>8.8000000000000007</v>
      </c>
      <c r="I203" s="136"/>
      <c r="J203" s="137">
        <f>ROUND(I203*H203,2)</f>
        <v>0</v>
      </c>
      <c r="K203" s="133" t="s">
        <v>1</v>
      </c>
      <c r="L203" s="31"/>
      <c r="M203" s="138" t="s">
        <v>1</v>
      </c>
      <c r="N203" s="139" t="s">
        <v>41</v>
      </c>
      <c r="P203" s="140">
        <f>O203*H203</f>
        <v>0</v>
      </c>
      <c r="Q203" s="140">
        <v>0</v>
      </c>
      <c r="R203" s="140">
        <f>Q203*H203</f>
        <v>0</v>
      </c>
      <c r="S203" s="140">
        <v>0</v>
      </c>
      <c r="T203" s="141">
        <f>S203*H203</f>
        <v>0</v>
      </c>
      <c r="AR203" s="142" t="s">
        <v>140</v>
      </c>
      <c r="AT203" s="142" t="s">
        <v>135</v>
      </c>
      <c r="AU203" s="142" t="s">
        <v>86</v>
      </c>
      <c r="AY203" s="16" t="s">
        <v>133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6" t="s">
        <v>84</v>
      </c>
      <c r="BK203" s="143">
        <f>ROUND(I203*H203,2)</f>
        <v>0</v>
      </c>
      <c r="BL203" s="16" t="s">
        <v>140</v>
      </c>
      <c r="BM203" s="142" t="s">
        <v>286</v>
      </c>
    </row>
    <row r="204" spans="2:65" s="13" customFormat="1" ht="11.25">
      <c r="B204" s="151"/>
      <c r="D204" s="145" t="s">
        <v>153</v>
      </c>
      <c r="E204" s="152" t="s">
        <v>1</v>
      </c>
      <c r="F204" s="153" t="s">
        <v>287</v>
      </c>
      <c r="H204" s="154">
        <v>8.8000000000000007</v>
      </c>
      <c r="I204" s="155"/>
      <c r="L204" s="151"/>
      <c r="M204" s="156"/>
      <c r="T204" s="157"/>
      <c r="AT204" s="152" t="s">
        <v>153</v>
      </c>
      <c r="AU204" s="152" t="s">
        <v>86</v>
      </c>
      <c r="AV204" s="13" t="s">
        <v>86</v>
      </c>
      <c r="AW204" s="13" t="s">
        <v>32</v>
      </c>
      <c r="AX204" s="13" t="s">
        <v>76</v>
      </c>
      <c r="AY204" s="152" t="s">
        <v>133</v>
      </c>
    </row>
    <row r="205" spans="2:65" s="14" customFormat="1" ht="11.25">
      <c r="B205" s="158"/>
      <c r="D205" s="145" t="s">
        <v>153</v>
      </c>
      <c r="E205" s="159" t="s">
        <v>1</v>
      </c>
      <c r="F205" s="160" t="s">
        <v>158</v>
      </c>
      <c r="H205" s="161">
        <v>8.8000000000000007</v>
      </c>
      <c r="I205" s="162"/>
      <c r="L205" s="158"/>
      <c r="M205" s="163"/>
      <c r="T205" s="164"/>
      <c r="AT205" s="159" t="s">
        <v>153</v>
      </c>
      <c r="AU205" s="159" t="s">
        <v>86</v>
      </c>
      <c r="AV205" s="14" t="s">
        <v>140</v>
      </c>
      <c r="AW205" s="14" t="s">
        <v>32</v>
      </c>
      <c r="AX205" s="14" t="s">
        <v>84</v>
      </c>
      <c r="AY205" s="159" t="s">
        <v>133</v>
      </c>
    </row>
    <row r="206" spans="2:65" s="1" customFormat="1" ht="33" customHeight="1">
      <c r="B206" s="31"/>
      <c r="C206" s="131" t="s">
        <v>288</v>
      </c>
      <c r="D206" s="131" t="s">
        <v>135</v>
      </c>
      <c r="E206" s="132" t="s">
        <v>289</v>
      </c>
      <c r="F206" s="133" t="s">
        <v>290</v>
      </c>
      <c r="G206" s="134" t="s">
        <v>151</v>
      </c>
      <c r="H206" s="135">
        <v>39.6</v>
      </c>
      <c r="I206" s="136"/>
      <c r="J206" s="137">
        <f>ROUND(I206*H206,2)</f>
        <v>0</v>
      </c>
      <c r="K206" s="133" t="s">
        <v>139</v>
      </c>
      <c r="L206" s="31"/>
      <c r="M206" s="138" t="s">
        <v>1</v>
      </c>
      <c r="N206" s="139" t="s">
        <v>41</v>
      </c>
      <c r="P206" s="140">
        <f>O206*H206</f>
        <v>0</v>
      </c>
      <c r="Q206" s="140">
        <v>5.0889999999999998E-2</v>
      </c>
      <c r="R206" s="140">
        <f>Q206*H206</f>
        <v>2.015244</v>
      </c>
      <c r="S206" s="140">
        <v>0</v>
      </c>
      <c r="T206" s="141">
        <f>S206*H206</f>
        <v>0</v>
      </c>
      <c r="AR206" s="142" t="s">
        <v>140</v>
      </c>
      <c r="AT206" s="142" t="s">
        <v>135</v>
      </c>
      <c r="AU206" s="142" t="s">
        <v>86</v>
      </c>
      <c r="AY206" s="16" t="s">
        <v>133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6" t="s">
        <v>84</v>
      </c>
      <c r="BK206" s="143">
        <f>ROUND(I206*H206,2)</f>
        <v>0</v>
      </c>
      <c r="BL206" s="16" t="s">
        <v>140</v>
      </c>
      <c r="BM206" s="142" t="s">
        <v>291</v>
      </c>
    </row>
    <row r="207" spans="2:65" s="13" customFormat="1" ht="11.25">
      <c r="B207" s="151"/>
      <c r="D207" s="145" t="s">
        <v>153</v>
      </c>
      <c r="E207" s="152" t="s">
        <v>1</v>
      </c>
      <c r="F207" s="153" t="s">
        <v>292</v>
      </c>
      <c r="H207" s="154">
        <v>39.6</v>
      </c>
      <c r="I207" s="155"/>
      <c r="L207" s="151"/>
      <c r="M207" s="156"/>
      <c r="T207" s="157"/>
      <c r="AT207" s="152" t="s">
        <v>153</v>
      </c>
      <c r="AU207" s="152" t="s">
        <v>86</v>
      </c>
      <c r="AV207" s="13" t="s">
        <v>86</v>
      </c>
      <c r="AW207" s="13" t="s">
        <v>32</v>
      </c>
      <c r="AX207" s="13" t="s">
        <v>76</v>
      </c>
      <c r="AY207" s="152" t="s">
        <v>133</v>
      </c>
    </row>
    <row r="208" spans="2:65" s="14" customFormat="1" ht="11.25">
      <c r="B208" s="158"/>
      <c r="D208" s="145" t="s">
        <v>153</v>
      </c>
      <c r="E208" s="159" t="s">
        <v>1</v>
      </c>
      <c r="F208" s="160" t="s">
        <v>158</v>
      </c>
      <c r="H208" s="161">
        <v>39.6</v>
      </c>
      <c r="I208" s="162"/>
      <c r="L208" s="158"/>
      <c r="M208" s="163"/>
      <c r="T208" s="164"/>
      <c r="AT208" s="159" t="s">
        <v>153</v>
      </c>
      <c r="AU208" s="159" t="s">
        <v>86</v>
      </c>
      <c r="AV208" s="14" t="s">
        <v>140</v>
      </c>
      <c r="AW208" s="14" t="s">
        <v>32</v>
      </c>
      <c r="AX208" s="14" t="s">
        <v>84</v>
      </c>
      <c r="AY208" s="159" t="s">
        <v>133</v>
      </c>
    </row>
    <row r="209" spans="2:65" s="1" customFormat="1" ht="37.9" customHeight="1">
      <c r="B209" s="31"/>
      <c r="C209" s="131" t="s">
        <v>293</v>
      </c>
      <c r="D209" s="131" t="s">
        <v>135</v>
      </c>
      <c r="E209" s="132" t="s">
        <v>294</v>
      </c>
      <c r="F209" s="133" t="s">
        <v>295</v>
      </c>
      <c r="G209" s="134" t="s">
        <v>296</v>
      </c>
      <c r="H209" s="135">
        <v>5</v>
      </c>
      <c r="I209" s="136"/>
      <c r="J209" s="137">
        <f>ROUND(I209*H209,2)</f>
        <v>0</v>
      </c>
      <c r="K209" s="133" t="s">
        <v>139</v>
      </c>
      <c r="L209" s="31"/>
      <c r="M209" s="138" t="s">
        <v>1</v>
      </c>
      <c r="N209" s="139" t="s">
        <v>41</v>
      </c>
      <c r="P209" s="140">
        <f>O209*H209</f>
        <v>0</v>
      </c>
      <c r="Q209" s="140">
        <v>7.2499999999999995E-2</v>
      </c>
      <c r="R209" s="140">
        <f>Q209*H209</f>
        <v>0.36249999999999999</v>
      </c>
      <c r="S209" s="140">
        <v>0</v>
      </c>
      <c r="T209" s="141">
        <f>S209*H209</f>
        <v>0</v>
      </c>
      <c r="AR209" s="142" t="s">
        <v>140</v>
      </c>
      <c r="AT209" s="142" t="s">
        <v>135</v>
      </c>
      <c r="AU209" s="142" t="s">
        <v>86</v>
      </c>
      <c r="AY209" s="16" t="s">
        <v>133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6" t="s">
        <v>84</v>
      </c>
      <c r="BK209" s="143">
        <f>ROUND(I209*H209,2)</f>
        <v>0</v>
      </c>
      <c r="BL209" s="16" t="s">
        <v>140</v>
      </c>
      <c r="BM209" s="142" t="s">
        <v>297</v>
      </c>
    </row>
    <row r="210" spans="2:65" s="1" customFormat="1" ht="33" customHeight="1">
      <c r="B210" s="31"/>
      <c r="C210" s="131" t="s">
        <v>298</v>
      </c>
      <c r="D210" s="131" t="s">
        <v>135</v>
      </c>
      <c r="E210" s="132" t="s">
        <v>299</v>
      </c>
      <c r="F210" s="133" t="s">
        <v>300</v>
      </c>
      <c r="G210" s="134" t="s">
        <v>151</v>
      </c>
      <c r="H210" s="135">
        <v>27.72</v>
      </c>
      <c r="I210" s="136"/>
      <c r="J210" s="137">
        <f>ROUND(I210*H210,2)</f>
        <v>0</v>
      </c>
      <c r="K210" s="133" t="s">
        <v>139</v>
      </c>
      <c r="L210" s="31"/>
      <c r="M210" s="138" t="s">
        <v>1</v>
      </c>
      <c r="N210" s="139" t="s">
        <v>41</v>
      </c>
      <c r="P210" s="140">
        <f>O210*H210</f>
        <v>0</v>
      </c>
      <c r="Q210" s="140">
        <v>0</v>
      </c>
      <c r="R210" s="140">
        <f>Q210*H210</f>
        <v>0</v>
      </c>
      <c r="S210" s="140">
        <v>0</v>
      </c>
      <c r="T210" s="141">
        <f>S210*H210</f>
        <v>0</v>
      </c>
      <c r="AR210" s="142" t="s">
        <v>140</v>
      </c>
      <c r="AT210" s="142" t="s">
        <v>135</v>
      </c>
      <c r="AU210" s="142" t="s">
        <v>86</v>
      </c>
      <c r="AY210" s="16" t="s">
        <v>133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6" t="s">
        <v>84</v>
      </c>
      <c r="BK210" s="143">
        <f>ROUND(I210*H210,2)</f>
        <v>0</v>
      </c>
      <c r="BL210" s="16" t="s">
        <v>140</v>
      </c>
      <c r="BM210" s="142" t="s">
        <v>301</v>
      </c>
    </row>
    <row r="211" spans="2:65" s="13" customFormat="1" ht="11.25">
      <c r="B211" s="151"/>
      <c r="D211" s="145" t="s">
        <v>153</v>
      </c>
      <c r="E211" s="152" t="s">
        <v>1</v>
      </c>
      <c r="F211" s="153" t="s">
        <v>302</v>
      </c>
      <c r="H211" s="154">
        <v>27.72</v>
      </c>
      <c r="I211" s="155"/>
      <c r="L211" s="151"/>
      <c r="M211" s="156"/>
      <c r="T211" s="157"/>
      <c r="AT211" s="152" t="s">
        <v>153</v>
      </c>
      <c r="AU211" s="152" t="s">
        <v>86</v>
      </c>
      <c r="AV211" s="13" t="s">
        <v>86</v>
      </c>
      <c r="AW211" s="13" t="s">
        <v>32</v>
      </c>
      <c r="AX211" s="13" t="s">
        <v>76</v>
      </c>
      <c r="AY211" s="152" t="s">
        <v>133</v>
      </c>
    </row>
    <row r="212" spans="2:65" s="14" customFormat="1" ht="11.25">
      <c r="B212" s="158"/>
      <c r="D212" s="145" t="s">
        <v>153</v>
      </c>
      <c r="E212" s="159" t="s">
        <v>1</v>
      </c>
      <c r="F212" s="160" t="s">
        <v>158</v>
      </c>
      <c r="H212" s="161">
        <v>27.72</v>
      </c>
      <c r="I212" s="162"/>
      <c r="L212" s="158"/>
      <c r="M212" s="163"/>
      <c r="T212" s="164"/>
      <c r="AT212" s="159" t="s">
        <v>153</v>
      </c>
      <c r="AU212" s="159" t="s">
        <v>86</v>
      </c>
      <c r="AV212" s="14" t="s">
        <v>140</v>
      </c>
      <c r="AW212" s="14" t="s">
        <v>32</v>
      </c>
      <c r="AX212" s="14" t="s">
        <v>84</v>
      </c>
      <c r="AY212" s="159" t="s">
        <v>133</v>
      </c>
    </row>
    <row r="213" spans="2:65" s="1" customFormat="1" ht="24.2" customHeight="1">
      <c r="B213" s="31"/>
      <c r="C213" s="131" t="s">
        <v>303</v>
      </c>
      <c r="D213" s="131" t="s">
        <v>135</v>
      </c>
      <c r="E213" s="132" t="s">
        <v>304</v>
      </c>
      <c r="F213" s="133" t="s">
        <v>305</v>
      </c>
      <c r="G213" s="134" t="s">
        <v>138</v>
      </c>
      <c r="H213" s="135">
        <v>556.6</v>
      </c>
      <c r="I213" s="136"/>
      <c r="J213" s="137">
        <f>ROUND(I213*H213,2)</f>
        <v>0</v>
      </c>
      <c r="K213" s="133" t="s">
        <v>1</v>
      </c>
      <c r="L213" s="31"/>
      <c r="M213" s="138" t="s">
        <v>1</v>
      </c>
      <c r="N213" s="139" t="s">
        <v>41</v>
      </c>
      <c r="P213" s="140">
        <f>O213*H213</f>
        <v>0</v>
      </c>
      <c r="Q213" s="140">
        <v>1.7000000000000001E-4</v>
      </c>
      <c r="R213" s="140">
        <f>Q213*H213</f>
        <v>9.4622000000000012E-2</v>
      </c>
      <c r="S213" s="140">
        <v>0</v>
      </c>
      <c r="T213" s="141">
        <f>S213*H213</f>
        <v>0</v>
      </c>
      <c r="AR213" s="142" t="s">
        <v>140</v>
      </c>
      <c r="AT213" s="142" t="s">
        <v>135</v>
      </c>
      <c r="AU213" s="142" t="s">
        <v>86</v>
      </c>
      <c r="AY213" s="16" t="s">
        <v>133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6" t="s">
        <v>84</v>
      </c>
      <c r="BK213" s="143">
        <f>ROUND(I213*H213,2)</f>
        <v>0</v>
      </c>
      <c r="BL213" s="16" t="s">
        <v>140</v>
      </c>
      <c r="BM213" s="142" t="s">
        <v>306</v>
      </c>
    </row>
    <row r="214" spans="2:65" s="13" customFormat="1" ht="11.25">
      <c r="B214" s="151"/>
      <c r="D214" s="145" t="s">
        <v>153</v>
      </c>
      <c r="E214" s="152" t="s">
        <v>1</v>
      </c>
      <c r="F214" s="153" t="s">
        <v>307</v>
      </c>
      <c r="H214" s="154">
        <v>435.6</v>
      </c>
      <c r="I214" s="155"/>
      <c r="L214" s="151"/>
      <c r="M214" s="156"/>
      <c r="T214" s="157"/>
      <c r="AT214" s="152" t="s">
        <v>153</v>
      </c>
      <c r="AU214" s="152" t="s">
        <v>86</v>
      </c>
      <c r="AV214" s="13" t="s">
        <v>86</v>
      </c>
      <c r="AW214" s="13" t="s">
        <v>32</v>
      </c>
      <c r="AX214" s="13" t="s">
        <v>76</v>
      </c>
      <c r="AY214" s="152" t="s">
        <v>133</v>
      </c>
    </row>
    <row r="215" spans="2:65" s="13" customFormat="1" ht="11.25">
      <c r="B215" s="151"/>
      <c r="D215" s="145" t="s">
        <v>153</v>
      </c>
      <c r="E215" s="152" t="s">
        <v>1</v>
      </c>
      <c r="F215" s="153" t="s">
        <v>308</v>
      </c>
      <c r="H215" s="154">
        <v>121</v>
      </c>
      <c r="I215" s="155"/>
      <c r="L215" s="151"/>
      <c r="M215" s="156"/>
      <c r="T215" s="157"/>
      <c r="AT215" s="152" t="s">
        <v>153</v>
      </c>
      <c r="AU215" s="152" t="s">
        <v>86</v>
      </c>
      <c r="AV215" s="13" t="s">
        <v>86</v>
      </c>
      <c r="AW215" s="13" t="s">
        <v>32</v>
      </c>
      <c r="AX215" s="13" t="s">
        <v>76</v>
      </c>
      <c r="AY215" s="152" t="s">
        <v>133</v>
      </c>
    </row>
    <row r="216" spans="2:65" s="14" customFormat="1" ht="11.25">
      <c r="B216" s="158"/>
      <c r="D216" s="145" t="s">
        <v>153</v>
      </c>
      <c r="E216" s="159" t="s">
        <v>1</v>
      </c>
      <c r="F216" s="160" t="s">
        <v>158</v>
      </c>
      <c r="H216" s="161">
        <v>556.6</v>
      </c>
      <c r="I216" s="162"/>
      <c r="L216" s="158"/>
      <c r="M216" s="163"/>
      <c r="T216" s="164"/>
      <c r="AT216" s="159" t="s">
        <v>153</v>
      </c>
      <c r="AU216" s="159" t="s">
        <v>86</v>
      </c>
      <c r="AV216" s="14" t="s">
        <v>140</v>
      </c>
      <c r="AW216" s="14" t="s">
        <v>32</v>
      </c>
      <c r="AX216" s="14" t="s">
        <v>84</v>
      </c>
      <c r="AY216" s="159" t="s">
        <v>133</v>
      </c>
    </row>
    <row r="217" spans="2:65" s="1" customFormat="1" ht="24.2" customHeight="1">
      <c r="B217" s="31"/>
      <c r="C217" s="165" t="s">
        <v>309</v>
      </c>
      <c r="D217" s="165" t="s">
        <v>203</v>
      </c>
      <c r="E217" s="166" t="s">
        <v>310</v>
      </c>
      <c r="F217" s="167" t="s">
        <v>311</v>
      </c>
      <c r="G217" s="168" t="s">
        <v>138</v>
      </c>
      <c r="H217" s="169">
        <v>581.9</v>
      </c>
      <c r="I217" s="170"/>
      <c r="J217" s="171">
        <f>ROUND(I217*H217,2)</f>
        <v>0</v>
      </c>
      <c r="K217" s="167" t="s">
        <v>1</v>
      </c>
      <c r="L217" s="172"/>
      <c r="M217" s="173" t="s">
        <v>1</v>
      </c>
      <c r="N217" s="174" t="s">
        <v>41</v>
      </c>
      <c r="P217" s="140">
        <f>O217*H217</f>
        <v>0</v>
      </c>
      <c r="Q217" s="140">
        <v>2.9999999999999997E-4</v>
      </c>
      <c r="R217" s="140">
        <f>Q217*H217</f>
        <v>0.17456999999999998</v>
      </c>
      <c r="S217" s="140">
        <v>0</v>
      </c>
      <c r="T217" s="141">
        <f>S217*H217</f>
        <v>0</v>
      </c>
      <c r="AR217" s="142" t="s">
        <v>174</v>
      </c>
      <c r="AT217" s="142" t="s">
        <v>203</v>
      </c>
      <c r="AU217" s="142" t="s">
        <v>86</v>
      </c>
      <c r="AY217" s="16" t="s">
        <v>133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6" t="s">
        <v>84</v>
      </c>
      <c r="BK217" s="143">
        <f>ROUND(I217*H217,2)</f>
        <v>0</v>
      </c>
      <c r="BL217" s="16" t="s">
        <v>140</v>
      </c>
      <c r="BM217" s="142" t="s">
        <v>312</v>
      </c>
    </row>
    <row r="218" spans="2:65" s="13" customFormat="1" ht="11.25">
      <c r="B218" s="151"/>
      <c r="D218" s="145" t="s">
        <v>153</v>
      </c>
      <c r="E218" s="152" t="s">
        <v>1</v>
      </c>
      <c r="F218" s="153" t="s">
        <v>313</v>
      </c>
      <c r="H218" s="154">
        <v>455.4</v>
      </c>
      <c r="I218" s="155"/>
      <c r="L218" s="151"/>
      <c r="M218" s="156"/>
      <c r="T218" s="157"/>
      <c r="AT218" s="152" t="s">
        <v>153</v>
      </c>
      <c r="AU218" s="152" t="s">
        <v>86</v>
      </c>
      <c r="AV218" s="13" t="s">
        <v>86</v>
      </c>
      <c r="AW218" s="13" t="s">
        <v>32</v>
      </c>
      <c r="AX218" s="13" t="s">
        <v>76</v>
      </c>
      <c r="AY218" s="152" t="s">
        <v>133</v>
      </c>
    </row>
    <row r="219" spans="2:65" s="13" customFormat="1" ht="11.25">
      <c r="B219" s="151"/>
      <c r="D219" s="145" t="s">
        <v>153</v>
      </c>
      <c r="E219" s="152" t="s">
        <v>1</v>
      </c>
      <c r="F219" s="153" t="s">
        <v>314</v>
      </c>
      <c r="H219" s="154">
        <v>126.5</v>
      </c>
      <c r="I219" s="155"/>
      <c r="L219" s="151"/>
      <c r="M219" s="156"/>
      <c r="T219" s="157"/>
      <c r="AT219" s="152" t="s">
        <v>153</v>
      </c>
      <c r="AU219" s="152" t="s">
        <v>86</v>
      </c>
      <c r="AV219" s="13" t="s">
        <v>86</v>
      </c>
      <c r="AW219" s="13" t="s">
        <v>32</v>
      </c>
      <c r="AX219" s="13" t="s">
        <v>76</v>
      </c>
      <c r="AY219" s="152" t="s">
        <v>133</v>
      </c>
    </row>
    <row r="220" spans="2:65" s="14" customFormat="1" ht="11.25">
      <c r="B220" s="158"/>
      <c r="D220" s="145" t="s">
        <v>153</v>
      </c>
      <c r="E220" s="159" t="s">
        <v>1</v>
      </c>
      <c r="F220" s="160" t="s">
        <v>158</v>
      </c>
      <c r="H220" s="161">
        <v>581.9</v>
      </c>
      <c r="I220" s="162"/>
      <c r="L220" s="158"/>
      <c r="M220" s="163"/>
      <c r="T220" s="164"/>
      <c r="AT220" s="159" t="s">
        <v>153</v>
      </c>
      <c r="AU220" s="159" t="s">
        <v>86</v>
      </c>
      <c r="AV220" s="14" t="s">
        <v>140</v>
      </c>
      <c r="AW220" s="14" t="s">
        <v>32</v>
      </c>
      <c r="AX220" s="14" t="s">
        <v>84</v>
      </c>
      <c r="AY220" s="159" t="s">
        <v>133</v>
      </c>
    </row>
    <row r="221" spans="2:65" s="1" customFormat="1" ht="33" customHeight="1">
      <c r="B221" s="31"/>
      <c r="C221" s="131" t="s">
        <v>315</v>
      </c>
      <c r="D221" s="131" t="s">
        <v>135</v>
      </c>
      <c r="E221" s="132" t="s">
        <v>316</v>
      </c>
      <c r="F221" s="133" t="s">
        <v>317</v>
      </c>
      <c r="G221" s="134" t="s">
        <v>296</v>
      </c>
      <c r="H221" s="135">
        <v>2</v>
      </c>
      <c r="I221" s="136"/>
      <c r="J221" s="137">
        <f>ROUND(I221*H221,2)</f>
        <v>0</v>
      </c>
      <c r="K221" s="133" t="s">
        <v>139</v>
      </c>
      <c r="L221" s="31"/>
      <c r="M221" s="138" t="s">
        <v>1</v>
      </c>
      <c r="N221" s="139" t="s">
        <v>41</v>
      </c>
      <c r="P221" s="140">
        <f>O221*H221</f>
        <v>0</v>
      </c>
      <c r="Q221" s="140">
        <v>0.31108000000000002</v>
      </c>
      <c r="R221" s="140">
        <f>Q221*H221</f>
        <v>0.62216000000000005</v>
      </c>
      <c r="S221" s="140">
        <v>0</v>
      </c>
      <c r="T221" s="141">
        <f>S221*H221</f>
        <v>0</v>
      </c>
      <c r="AR221" s="142" t="s">
        <v>140</v>
      </c>
      <c r="AT221" s="142" t="s">
        <v>135</v>
      </c>
      <c r="AU221" s="142" t="s">
        <v>86</v>
      </c>
      <c r="AY221" s="16" t="s">
        <v>133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6" t="s">
        <v>84</v>
      </c>
      <c r="BK221" s="143">
        <f>ROUND(I221*H221,2)</f>
        <v>0</v>
      </c>
      <c r="BL221" s="16" t="s">
        <v>140</v>
      </c>
      <c r="BM221" s="142" t="s">
        <v>318</v>
      </c>
    </row>
    <row r="222" spans="2:65" s="11" customFormat="1" ht="22.9" customHeight="1">
      <c r="B222" s="119"/>
      <c r="D222" s="120" t="s">
        <v>75</v>
      </c>
      <c r="E222" s="129" t="s">
        <v>178</v>
      </c>
      <c r="F222" s="129" t="s">
        <v>319</v>
      </c>
      <c r="I222" s="122"/>
      <c r="J222" s="130">
        <f>BK222</f>
        <v>0</v>
      </c>
      <c r="L222" s="119"/>
      <c r="M222" s="124"/>
      <c r="P222" s="125">
        <f>SUM(P223:P249)</f>
        <v>0</v>
      </c>
      <c r="R222" s="125">
        <f>SUM(R223:R249)</f>
        <v>72.973634599999997</v>
      </c>
      <c r="T222" s="126">
        <f>SUM(T223:T249)</f>
        <v>0</v>
      </c>
      <c r="AR222" s="120" t="s">
        <v>84</v>
      </c>
      <c r="AT222" s="127" t="s">
        <v>75</v>
      </c>
      <c r="AU222" s="127" t="s">
        <v>84</v>
      </c>
      <c r="AY222" s="120" t="s">
        <v>133</v>
      </c>
      <c r="BK222" s="128">
        <f>SUM(BK223:BK249)</f>
        <v>0</v>
      </c>
    </row>
    <row r="223" spans="2:65" s="1" customFormat="1" ht="33" customHeight="1">
      <c r="B223" s="31"/>
      <c r="C223" s="131" t="s">
        <v>320</v>
      </c>
      <c r="D223" s="131" t="s">
        <v>135</v>
      </c>
      <c r="E223" s="132" t="s">
        <v>321</v>
      </c>
      <c r="F223" s="133" t="s">
        <v>322</v>
      </c>
      <c r="G223" s="134" t="s">
        <v>162</v>
      </c>
      <c r="H223" s="135">
        <v>54.3</v>
      </c>
      <c r="I223" s="136"/>
      <c r="J223" s="137">
        <f>ROUND(I223*H223,2)</f>
        <v>0</v>
      </c>
      <c r="K223" s="133" t="s">
        <v>139</v>
      </c>
      <c r="L223" s="31"/>
      <c r="M223" s="138" t="s">
        <v>1</v>
      </c>
      <c r="N223" s="139" t="s">
        <v>41</v>
      </c>
      <c r="P223" s="140">
        <f>O223*H223</f>
        <v>0</v>
      </c>
      <c r="Q223" s="140">
        <v>0.15540000000000001</v>
      </c>
      <c r="R223" s="140">
        <f>Q223*H223</f>
        <v>8.4382199999999994</v>
      </c>
      <c r="S223" s="140">
        <v>0</v>
      </c>
      <c r="T223" s="141">
        <f>S223*H223</f>
        <v>0</v>
      </c>
      <c r="AR223" s="142" t="s">
        <v>140</v>
      </c>
      <c r="AT223" s="142" t="s">
        <v>135</v>
      </c>
      <c r="AU223" s="142" t="s">
        <v>86</v>
      </c>
      <c r="AY223" s="16" t="s">
        <v>133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6" t="s">
        <v>84</v>
      </c>
      <c r="BK223" s="143">
        <f>ROUND(I223*H223,2)</f>
        <v>0</v>
      </c>
      <c r="BL223" s="16" t="s">
        <v>140</v>
      </c>
      <c r="BM223" s="142" t="s">
        <v>323</v>
      </c>
    </row>
    <row r="224" spans="2:65" s="13" customFormat="1" ht="11.25">
      <c r="B224" s="151"/>
      <c r="D224" s="145" t="s">
        <v>153</v>
      </c>
      <c r="E224" s="152" t="s">
        <v>1</v>
      </c>
      <c r="F224" s="153" t="s">
        <v>324</v>
      </c>
      <c r="H224" s="154">
        <v>54.3</v>
      </c>
      <c r="I224" s="155"/>
      <c r="L224" s="151"/>
      <c r="M224" s="156"/>
      <c r="T224" s="157"/>
      <c r="AT224" s="152" t="s">
        <v>153</v>
      </c>
      <c r="AU224" s="152" t="s">
        <v>86</v>
      </c>
      <c r="AV224" s="13" t="s">
        <v>86</v>
      </c>
      <c r="AW224" s="13" t="s">
        <v>32</v>
      </c>
      <c r="AX224" s="13" t="s">
        <v>76</v>
      </c>
      <c r="AY224" s="152" t="s">
        <v>133</v>
      </c>
    </row>
    <row r="225" spans="2:65" s="14" customFormat="1" ht="11.25">
      <c r="B225" s="158"/>
      <c r="D225" s="145" t="s">
        <v>153</v>
      </c>
      <c r="E225" s="159" t="s">
        <v>1</v>
      </c>
      <c r="F225" s="160" t="s">
        <v>158</v>
      </c>
      <c r="H225" s="161">
        <v>54.3</v>
      </c>
      <c r="I225" s="162"/>
      <c r="L225" s="158"/>
      <c r="M225" s="163"/>
      <c r="T225" s="164"/>
      <c r="AT225" s="159" t="s">
        <v>153</v>
      </c>
      <c r="AU225" s="159" t="s">
        <v>86</v>
      </c>
      <c r="AV225" s="14" t="s">
        <v>140</v>
      </c>
      <c r="AW225" s="14" t="s">
        <v>32</v>
      </c>
      <c r="AX225" s="14" t="s">
        <v>84</v>
      </c>
      <c r="AY225" s="159" t="s">
        <v>133</v>
      </c>
    </row>
    <row r="226" spans="2:65" s="1" customFormat="1" ht="24.2" customHeight="1">
      <c r="B226" s="31"/>
      <c r="C226" s="165" t="s">
        <v>325</v>
      </c>
      <c r="D226" s="165" t="s">
        <v>203</v>
      </c>
      <c r="E226" s="166" t="s">
        <v>326</v>
      </c>
      <c r="F226" s="167" t="s">
        <v>327</v>
      </c>
      <c r="G226" s="168" t="s">
        <v>162</v>
      </c>
      <c r="H226" s="169">
        <v>58.643999999999998</v>
      </c>
      <c r="I226" s="170"/>
      <c r="J226" s="171">
        <f>ROUND(I226*H226,2)</f>
        <v>0</v>
      </c>
      <c r="K226" s="167" t="s">
        <v>139</v>
      </c>
      <c r="L226" s="172"/>
      <c r="M226" s="173" t="s">
        <v>1</v>
      </c>
      <c r="N226" s="174" t="s">
        <v>41</v>
      </c>
      <c r="P226" s="140">
        <f>O226*H226</f>
        <v>0</v>
      </c>
      <c r="Q226" s="140">
        <v>4.8300000000000003E-2</v>
      </c>
      <c r="R226" s="140">
        <f>Q226*H226</f>
        <v>2.8325051999999999</v>
      </c>
      <c r="S226" s="140">
        <v>0</v>
      </c>
      <c r="T226" s="141">
        <f>S226*H226</f>
        <v>0</v>
      </c>
      <c r="AR226" s="142" t="s">
        <v>174</v>
      </c>
      <c r="AT226" s="142" t="s">
        <v>203</v>
      </c>
      <c r="AU226" s="142" t="s">
        <v>86</v>
      </c>
      <c r="AY226" s="16" t="s">
        <v>133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6" t="s">
        <v>84</v>
      </c>
      <c r="BK226" s="143">
        <f>ROUND(I226*H226,2)</f>
        <v>0</v>
      </c>
      <c r="BL226" s="16" t="s">
        <v>140</v>
      </c>
      <c r="BM226" s="142" t="s">
        <v>328</v>
      </c>
    </row>
    <row r="227" spans="2:65" s="13" customFormat="1" ht="11.25">
      <c r="B227" s="151"/>
      <c r="D227" s="145" t="s">
        <v>153</v>
      </c>
      <c r="E227" s="152" t="s">
        <v>1</v>
      </c>
      <c r="F227" s="153" t="s">
        <v>329</v>
      </c>
      <c r="H227" s="154">
        <v>58.643999999999998</v>
      </c>
      <c r="I227" s="155"/>
      <c r="L227" s="151"/>
      <c r="M227" s="156"/>
      <c r="T227" s="157"/>
      <c r="AT227" s="152" t="s">
        <v>153</v>
      </c>
      <c r="AU227" s="152" t="s">
        <v>86</v>
      </c>
      <c r="AV227" s="13" t="s">
        <v>86</v>
      </c>
      <c r="AW227" s="13" t="s">
        <v>32</v>
      </c>
      <c r="AX227" s="13" t="s">
        <v>76</v>
      </c>
      <c r="AY227" s="152" t="s">
        <v>133</v>
      </c>
    </row>
    <row r="228" spans="2:65" s="14" customFormat="1" ht="11.25">
      <c r="B228" s="158"/>
      <c r="D228" s="145" t="s">
        <v>153</v>
      </c>
      <c r="E228" s="159" t="s">
        <v>1</v>
      </c>
      <c r="F228" s="160" t="s">
        <v>158</v>
      </c>
      <c r="H228" s="161">
        <v>58.643999999999998</v>
      </c>
      <c r="I228" s="162"/>
      <c r="L228" s="158"/>
      <c r="M228" s="163"/>
      <c r="T228" s="164"/>
      <c r="AT228" s="159" t="s">
        <v>153</v>
      </c>
      <c r="AU228" s="159" t="s">
        <v>86</v>
      </c>
      <c r="AV228" s="14" t="s">
        <v>140</v>
      </c>
      <c r="AW228" s="14" t="s">
        <v>32</v>
      </c>
      <c r="AX228" s="14" t="s">
        <v>84</v>
      </c>
      <c r="AY228" s="159" t="s">
        <v>133</v>
      </c>
    </row>
    <row r="229" spans="2:65" s="1" customFormat="1" ht="33" customHeight="1">
      <c r="B229" s="31"/>
      <c r="C229" s="131" t="s">
        <v>330</v>
      </c>
      <c r="D229" s="131" t="s">
        <v>135</v>
      </c>
      <c r="E229" s="132" t="s">
        <v>331</v>
      </c>
      <c r="F229" s="133" t="s">
        <v>332</v>
      </c>
      <c r="G229" s="134" t="s">
        <v>162</v>
      </c>
      <c r="H229" s="135">
        <v>331</v>
      </c>
      <c r="I229" s="136"/>
      <c r="J229" s="137">
        <f>ROUND(I229*H229,2)</f>
        <v>0</v>
      </c>
      <c r="K229" s="133" t="s">
        <v>139</v>
      </c>
      <c r="L229" s="31"/>
      <c r="M229" s="138" t="s">
        <v>1</v>
      </c>
      <c r="N229" s="139" t="s">
        <v>41</v>
      </c>
      <c r="P229" s="140">
        <f>O229*H229</f>
        <v>0</v>
      </c>
      <c r="Q229" s="140">
        <v>0.1295</v>
      </c>
      <c r="R229" s="140">
        <f>Q229*H229</f>
        <v>42.8645</v>
      </c>
      <c r="S229" s="140">
        <v>0</v>
      </c>
      <c r="T229" s="141">
        <f>S229*H229</f>
        <v>0</v>
      </c>
      <c r="AR229" s="142" t="s">
        <v>140</v>
      </c>
      <c r="AT229" s="142" t="s">
        <v>135</v>
      </c>
      <c r="AU229" s="142" t="s">
        <v>86</v>
      </c>
      <c r="AY229" s="16" t="s">
        <v>133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6" t="s">
        <v>84</v>
      </c>
      <c r="BK229" s="143">
        <f>ROUND(I229*H229,2)</f>
        <v>0</v>
      </c>
      <c r="BL229" s="16" t="s">
        <v>140</v>
      </c>
      <c r="BM229" s="142" t="s">
        <v>333</v>
      </c>
    </row>
    <row r="230" spans="2:65" s="12" customFormat="1" ht="11.25">
      <c r="B230" s="144"/>
      <c r="D230" s="145" t="s">
        <v>153</v>
      </c>
      <c r="E230" s="146" t="s">
        <v>1</v>
      </c>
      <c r="F230" s="147" t="s">
        <v>334</v>
      </c>
      <c r="H230" s="146" t="s">
        <v>1</v>
      </c>
      <c r="I230" s="148"/>
      <c r="L230" s="144"/>
      <c r="M230" s="149"/>
      <c r="T230" s="150"/>
      <c r="AT230" s="146" t="s">
        <v>153</v>
      </c>
      <c r="AU230" s="146" t="s">
        <v>86</v>
      </c>
      <c r="AV230" s="12" t="s">
        <v>84</v>
      </c>
      <c r="AW230" s="12" t="s">
        <v>32</v>
      </c>
      <c r="AX230" s="12" t="s">
        <v>76</v>
      </c>
      <c r="AY230" s="146" t="s">
        <v>133</v>
      </c>
    </row>
    <row r="231" spans="2:65" s="13" customFormat="1" ht="22.5">
      <c r="B231" s="151"/>
      <c r="D231" s="145" t="s">
        <v>153</v>
      </c>
      <c r="E231" s="152" t="s">
        <v>1</v>
      </c>
      <c r="F231" s="153" t="s">
        <v>335</v>
      </c>
      <c r="H231" s="154">
        <v>279.39999999999998</v>
      </c>
      <c r="I231" s="155"/>
      <c r="L231" s="151"/>
      <c r="M231" s="156"/>
      <c r="T231" s="157"/>
      <c r="AT231" s="152" t="s">
        <v>153</v>
      </c>
      <c r="AU231" s="152" t="s">
        <v>86</v>
      </c>
      <c r="AV231" s="13" t="s">
        <v>86</v>
      </c>
      <c r="AW231" s="13" t="s">
        <v>32</v>
      </c>
      <c r="AX231" s="13" t="s">
        <v>76</v>
      </c>
      <c r="AY231" s="152" t="s">
        <v>133</v>
      </c>
    </row>
    <row r="232" spans="2:65" s="12" customFormat="1" ht="11.25">
      <c r="B232" s="144"/>
      <c r="D232" s="145" t="s">
        <v>153</v>
      </c>
      <c r="E232" s="146" t="s">
        <v>1</v>
      </c>
      <c r="F232" s="147" t="s">
        <v>336</v>
      </c>
      <c r="H232" s="146" t="s">
        <v>1</v>
      </c>
      <c r="I232" s="148"/>
      <c r="L232" s="144"/>
      <c r="M232" s="149"/>
      <c r="T232" s="150"/>
      <c r="AT232" s="146" t="s">
        <v>153</v>
      </c>
      <c r="AU232" s="146" t="s">
        <v>86</v>
      </c>
      <c r="AV232" s="12" t="s">
        <v>84</v>
      </c>
      <c r="AW232" s="12" t="s">
        <v>32</v>
      </c>
      <c r="AX232" s="12" t="s">
        <v>76</v>
      </c>
      <c r="AY232" s="146" t="s">
        <v>133</v>
      </c>
    </row>
    <row r="233" spans="2:65" s="13" customFormat="1" ht="22.5">
      <c r="B233" s="151"/>
      <c r="D233" s="145" t="s">
        <v>153</v>
      </c>
      <c r="E233" s="152" t="s">
        <v>1</v>
      </c>
      <c r="F233" s="153" t="s">
        <v>337</v>
      </c>
      <c r="H233" s="154">
        <v>44.1</v>
      </c>
      <c r="I233" s="155"/>
      <c r="L233" s="151"/>
      <c r="M233" s="156"/>
      <c r="T233" s="157"/>
      <c r="AT233" s="152" t="s">
        <v>153</v>
      </c>
      <c r="AU233" s="152" t="s">
        <v>86</v>
      </c>
      <c r="AV233" s="13" t="s">
        <v>86</v>
      </c>
      <c r="AW233" s="13" t="s">
        <v>32</v>
      </c>
      <c r="AX233" s="13" t="s">
        <v>76</v>
      </c>
      <c r="AY233" s="152" t="s">
        <v>133</v>
      </c>
    </row>
    <row r="234" spans="2:65" s="12" customFormat="1" ht="11.25">
      <c r="B234" s="144"/>
      <c r="D234" s="145" t="s">
        <v>153</v>
      </c>
      <c r="E234" s="146" t="s">
        <v>1</v>
      </c>
      <c r="F234" s="147" t="s">
        <v>338</v>
      </c>
      <c r="H234" s="146" t="s">
        <v>1</v>
      </c>
      <c r="I234" s="148"/>
      <c r="L234" s="144"/>
      <c r="M234" s="149"/>
      <c r="T234" s="150"/>
      <c r="AT234" s="146" t="s">
        <v>153</v>
      </c>
      <c r="AU234" s="146" t="s">
        <v>86</v>
      </c>
      <c r="AV234" s="12" t="s">
        <v>84</v>
      </c>
      <c r="AW234" s="12" t="s">
        <v>32</v>
      </c>
      <c r="AX234" s="12" t="s">
        <v>76</v>
      </c>
      <c r="AY234" s="146" t="s">
        <v>133</v>
      </c>
    </row>
    <row r="235" spans="2:65" s="13" customFormat="1" ht="11.25">
      <c r="B235" s="151"/>
      <c r="D235" s="145" t="s">
        <v>153</v>
      </c>
      <c r="E235" s="152" t="s">
        <v>1</v>
      </c>
      <c r="F235" s="153" t="s">
        <v>339</v>
      </c>
      <c r="H235" s="154">
        <v>7.5</v>
      </c>
      <c r="I235" s="155"/>
      <c r="L235" s="151"/>
      <c r="M235" s="156"/>
      <c r="T235" s="157"/>
      <c r="AT235" s="152" t="s">
        <v>153</v>
      </c>
      <c r="AU235" s="152" t="s">
        <v>86</v>
      </c>
      <c r="AV235" s="13" t="s">
        <v>86</v>
      </c>
      <c r="AW235" s="13" t="s">
        <v>32</v>
      </c>
      <c r="AX235" s="13" t="s">
        <v>76</v>
      </c>
      <c r="AY235" s="152" t="s">
        <v>133</v>
      </c>
    </row>
    <row r="236" spans="2:65" s="14" customFormat="1" ht="11.25">
      <c r="B236" s="158"/>
      <c r="D236" s="145" t="s">
        <v>153</v>
      </c>
      <c r="E236" s="159" t="s">
        <v>1</v>
      </c>
      <c r="F236" s="160" t="s">
        <v>158</v>
      </c>
      <c r="H236" s="161">
        <v>331</v>
      </c>
      <c r="I236" s="162"/>
      <c r="L236" s="158"/>
      <c r="M236" s="163"/>
      <c r="T236" s="164"/>
      <c r="AT236" s="159" t="s">
        <v>153</v>
      </c>
      <c r="AU236" s="159" t="s">
        <v>86</v>
      </c>
      <c r="AV236" s="14" t="s">
        <v>140</v>
      </c>
      <c r="AW236" s="14" t="s">
        <v>32</v>
      </c>
      <c r="AX236" s="14" t="s">
        <v>84</v>
      </c>
      <c r="AY236" s="159" t="s">
        <v>133</v>
      </c>
    </row>
    <row r="237" spans="2:65" s="1" customFormat="1" ht="16.5" customHeight="1">
      <c r="B237" s="31"/>
      <c r="C237" s="165" t="s">
        <v>340</v>
      </c>
      <c r="D237" s="165" t="s">
        <v>203</v>
      </c>
      <c r="E237" s="166" t="s">
        <v>341</v>
      </c>
      <c r="F237" s="167" t="s">
        <v>342</v>
      </c>
      <c r="G237" s="168" t="s">
        <v>162</v>
      </c>
      <c r="H237" s="169">
        <v>293.37</v>
      </c>
      <c r="I237" s="170"/>
      <c r="J237" s="171">
        <f>ROUND(I237*H237,2)</f>
        <v>0</v>
      </c>
      <c r="K237" s="167" t="s">
        <v>139</v>
      </c>
      <c r="L237" s="172"/>
      <c r="M237" s="173" t="s">
        <v>1</v>
      </c>
      <c r="N237" s="174" t="s">
        <v>41</v>
      </c>
      <c r="P237" s="140">
        <f>O237*H237</f>
        <v>0</v>
      </c>
      <c r="Q237" s="140">
        <v>5.6120000000000003E-2</v>
      </c>
      <c r="R237" s="140">
        <f>Q237*H237</f>
        <v>16.4639244</v>
      </c>
      <c r="S237" s="140">
        <v>0</v>
      </c>
      <c r="T237" s="141">
        <f>S237*H237</f>
        <v>0</v>
      </c>
      <c r="AR237" s="142" t="s">
        <v>174</v>
      </c>
      <c r="AT237" s="142" t="s">
        <v>203</v>
      </c>
      <c r="AU237" s="142" t="s">
        <v>86</v>
      </c>
      <c r="AY237" s="16" t="s">
        <v>133</v>
      </c>
      <c r="BE237" s="143">
        <f>IF(N237="základní",J237,0)</f>
        <v>0</v>
      </c>
      <c r="BF237" s="143">
        <f>IF(N237="snížená",J237,0)</f>
        <v>0</v>
      </c>
      <c r="BG237" s="143">
        <f>IF(N237="zákl. přenesená",J237,0)</f>
        <v>0</v>
      </c>
      <c r="BH237" s="143">
        <f>IF(N237="sníž. přenesená",J237,0)</f>
        <v>0</v>
      </c>
      <c r="BI237" s="143">
        <f>IF(N237="nulová",J237,0)</f>
        <v>0</v>
      </c>
      <c r="BJ237" s="16" t="s">
        <v>84</v>
      </c>
      <c r="BK237" s="143">
        <f>ROUND(I237*H237,2)</f>
        <v>0</v>
      </c>
      <c r="BL237" s="16" t="s">
        <v>140</v>
      </c>
      <c r="BM237" s="142" t="s">
        <v>343</v>
      </c>
    </row>
    <row r="238" spans="2:65" s="13" customFormat="1" ht="22.5">
      <c r="B238" s="151"/>
      <c r="D238" s="145" t="s">
        <v>153</v>
      </c>
      <c r="E238" s="152" t="s">
        <v>1</v>
      </c>
      <c r="F238" s="153" t="s">
        <v>344</v>
      </c>
      <c r="H238" s="154">
        <v>293.37</v>
      </c>
      <c r="I238" s="155"/>
      <c r="L238" s="151"/>
      <c r="M238" s="156"/>
      <c r="T238" s="157"/>
      <c r="AT238" s="152" t="s">
        <v>153</v>
      </c>
      <c r="AU238" s="152" t="s">
        <v>86</v>
      </c>
      <c r="AV238" s="13" t="s">
        <v>86</v>
      </c>
      <c r="AW238" s="13" t="s">
        <v>32</v>
      </c>
      <c r="AX238" s="13" t="s">
        <v>76</v>
      </c>
      <c r="AY238" s="152" t="s">
        <v>133</v>
      </c>
    </row>
    <row r="239" spans="2:65" s="14" customFormat="1" ht="11.25">
      <c r="B239" s="158"/>
      <c r="D239" s="145" t="s">
        <v>153</v>
      </c>
      <c r="E239" s="159" t="s">
        <v>1</v>
      </c>
      <c r="F239" s="160" t="s">
        <v>158</v>
      </c>
      <c r="H239" s="161">
        <v>293.37</v>
      </c>
      <c r="I239" s="162"/>
      <c r="L239" s="158"/>
      <c r="M239" s="163"/>
      <c r="T239" s="164"/>
      <c r="AT239" s="159" t="s">
        <v>153</v>
      </c>
      <c r="AU239" s="159" t="s">
        <v>86</v>
      </c>
      <c r="AV239" s="14" t="s">
        <v>140</v>
      </c>
      <c r="AW239" s="14" t="s">
        <v>32</v>
      </c>
      <c r="AX239" s="14" t="s">
        <v>84</v>
      </c>
      <c r="AY239" s="159" t="s">
        <v>133</v>
      </c>
    </row>
    <row r="240" spans="2:65" s="1" customFormat="1" ht="16.5" customHeight="1">
      <c r="B240" s="31"/>
      <c r="C240" s="165" t="s">
        <v>345</v>
      </c>
      <c r="D240" s="165" t="s">
        <v>203</v>
      </c>
      <c r="E240" s="166" t="s">
        <v>346</v>
      </c>
      <c r="F240" s="167" t="s">
        <v>347</v>
      </c>
      <c r="G240" s="168" t="s">
        <v>162</v>
      </c>
      <c r="H240" s="169">
        <v>46.305</v>
      </c>
      <c r="I240" s="170"/>
      <c r="J240" s="171">
        <f>ROUND(I240*H240,2)</f>
        <v>0</v>
      </c>
      <c r="K240" s="167" t="s">
        <v>139</v>
      </c>
      <c r="L240" s="172"/>
      <c r="M240" s="173" t="s">
        <v>1</v>
      </c>
      <c r="N240" s="174" t="s">
        <v>41</v>
      </c>
      <c r="P240" s="140">
        <f>O240*H240</f>
        <v>0</v>
      </c>
      <c r="Q240" s="140">
        <v>4.4999999999999998E-2</v>
      </c>
      <c r="R240" s="140">
        <f>Q240*H240</f>
        <v>2.0837249999999998</v>
      </c>
      <c r="S240" s="140">
        <v>0</v>
      </c>
      <c r="T240" s="141">
        <f>S240*H240</f>
        <v>0</v>
      </c>
      <c r="AR240" s="142" t="s">
        <v>174</v>
      </c>
      <c r="AT240" s="142" t="s">
        <v>203</v>
      </c>
      <c r="AU240" s="142" t="s">
        <v>86</v>
      </c>
      <c r="AY240" s="16" t="s">
        <v>133</v>
      </c>
      <c r="BE240" s="143">
        <f>IF(N240="základní",J240,0)</f>
        <v>0</v>
      </c>
      <c r="BF240" s="143">
        <f>IF(N240="snížená",J240,0)</f>
        <v>0</v>
      </c>
      <c r="BG240" s="143">
        <f>IF(N240="zákl. přenesená",J240,0)</f>
        <v>0</v>
      </c>
      <c r="BH240" s="143">
        <f>IF(N240="sníž. přenesená",J240,0)</f>
        <v>0</v>
      </c>
      <c r="BI240" s="143">
        <f>IF(N240="nulová",J240,0)</f>
        <v>0</v>
      </c>
      <c r="BJ240" s="16" t="s">
        <v>84</v>
      </c>
      <c r="BK240" s="143">
        <f>ROUND(I240*H240,2)</f>
        <v>0</v>
      </c>
      <c r="BL240" s="16" t="s">
        <v>140</v>
      </c>
      <c r="BM240" s="142" t="s">
        <v>348</v>
      </c>
    </row>
    <row r="241" spans="2:65" s="13" customFormat="1" ht="22.5">
      <c r="B241" s="151"/>
      <c r="D241" s="145" t="s">
        <v>153</v>
      </c>
      <c r="E241" s="152" t="s">
        <v>1</v>
      </c>
      <c r="F241" s="153" t="s">
        <v>349</v>
      </c>
      <c r="H241" s="154">
        <v>46.305</v>
      </c>
      <c r="I241" s="155"/>
      <c r="L241" s="151"/>
      <c r="M241" s="156"/>
      <c r="T241" s="157"/>
      <c r="AT241" s="152" t="s">
        <v>153</v>
      </c>
      <c r="AU241" s="152" t="s">
        <v>86</v>
      </c>
      <c r="AV241" s="13" t="s">
        <v>86</v>
      </c>
      <c r="AW241" s="13" t="s">
        <v>32</v>
      </c>
      <c r="AX241" s="13" t="s">
        <v>76</v>
      </c>
      <c r="AY241" s="152" t="s">
        <v>133</v>
      </c>
    </row>
    <row r="242" spans="2:65" s="14" customFormat="1" ht="11.25">
      <c r="B242" s="158"/>
      <c r="D242" s="145" t="s">
        <v>153</v>
      </c>
      <c r="E242" s="159" t="s">
        <v>1</v>
      </c>
      <c r="F242" s="160" t="s">
        <v>158</v>
      </c>
      <c r="H242" s="161">
        <v>46.305</v>
      </c>
      <c r="I242" s="162"/>
      <c r="L242" s="158"/>
      <c r="M242" s="163"/>
      <c r="T242" s="164"/>
      <c r="AT242" s="159" t="s">
        <v>153</v>
      </c>
      <c r="AU242" s="159" t="s">
        <v>86</v>
      </c>
      <c r="AV242" s="14" t="s">
        <v>140</v>
      </c>
      <c r="AW242" s="14" t="s">
        <v>32</v>
      </c>
      <c r="AX242" s="14" t="s">
        <v>84</v>
      </c>
      <c r="AY242" s="159" t="s">
        <v>133</v>
      </c>
    </row>
    <row r="243" spans="2:65" s="1" customFormat="1" ht="21.75" customHeight="1">
      <c r="B243" s="31"/>
      <c r="C243" s="165" t="s">
        <v>350</v>
      </c>
      <c r="D243" s="165" t="s">
        <v>203</v>
      </c>
      <c r="E243" s="166" t="s">
        <v>351</v>
      </c>
      <c r="F243" s="167" t="s">
        <v>352</v>
      </c>
      <c r="G243" s="168" t="s">
        <v>162</v>
      </c>
      <c r="H243" s="169">
        <v>7.875</v>
      </c>
      <c r="I243" s="170"/>
      <c r="J243" s="171">
        <f>ROUND(I243*H243,2)</f>
        <v>0</v>
      </c>
      <c r="K243" s="167" t="s">
        <v>139</v>
      </c>
      <c r="L243" s="172"/>
      <c r="M243" s="173" t="s">
        <v>1</v>
      </c>
      <c r="N243" s="174" t="s">
        <v>41</v>
      </c>
      <c r="P243" s="140">
        <f>O243*H243</f>
        <v>0</v>
      </c>
      <c r="Q243" s="140">
        <v>2.1999999999999999E-2</v>
      </c>
      <c r="R243" s="140">
        <f>Q243*H243</f>
        <v>0.17324999999999999</v>
      </c>
      <c r="S243" s="140">
        <v>0</v>
      </c>
      <c r="T243" s="141">
        <f>S243*H243</f>
        <v>0</v>
      </c>
      <c r="AR243" s="142" t="s">
        <v>174</v>
      </c>
      <c r="AT243" s="142" t="s">
        <v>203</v>
      </c>
      <c r="AU243" s="142" t="s">
        <v>86</v>
      </c>
      <c r="AY243" s="16" t="s">
        <v>133</v>
      </c>
      <c r="BE243" s="143">
        <f>IF(N243="základní",J243,0)</f>
        <v>0</v>
      </c>
      <c r="BF243" s="143">
        <f>IF(N243="snížená",J243,0)</f>
        <v>0</v>
      </c>
      <c r="BG243" s="143">
        <f>IF(N243="zákl. přenesená",J243,0)</f>
        <v>0</v>
      </c>
      <c r="BH243" s="143">
        <f>IF(N243="sníž. přenesená",J243,0)</f>
        <v>0</v>
      </c>
      <c r="BI243" s="143">
        <f>IF(N243="nulová",J243,0)</f>
        <v>0</v>
      </c>
      <c r="BJ243" s="16" t="s">
        <v>84</v>
      </c>
      <c r="BK243" s="143">
        <f>ROUND(I243*H243,2)</f>
        <v>0</v>
      </c>
      <c r="BL243" s="16" t="s">
        <v>140</v>
      </c>
      <c r="BM243" s="142" t="s">
        <v>353</v>
      </c>
    </row>
    <row r="244" spans="2:65" s="13" customFormat="1" ht="11.25">
      <c r="B244" s="151"/>
      <c r="D244" s="145" t="s">
        <v>153</v>
      </c>
      <c r="E244" s="152" t="s">
        <v>1</v>
      </c>
      <c r="F244" s="153" t="s">
        <v>354</v>
      </c>
      <c r="H244" s="154">
        <v>7.875</v>
      </c>
      <c r="I244" s="155"/>
      <c r="L244" s="151"/>
      <c r="M244" s="156"/>
      <c r="T244" s="157"/>
      <c r="AT244" s="152" t="s">
        <v>153</v>
      </c>
      <c r="AU244" s="152" t="s">
        <v>86</v>
      </c>
      <c r="AV244" s="13" t="s">
        <v>86</v>
      </c>
      <c r="AW244" s="13" t="s">
        <v>32</v>
      </c>
      <c r="AX244" s="13" t="s">
        <v>76</v>
      </c>
      <c r="AY244" s="152" t="s">
        <v>133</v>
      </c>
    </row>
    <row r="245" spans="2:65" s="14" customFormat="1" ht="11.25">
      <c r="B245" s="158"/>
      <c r="D245" s="145" t="s">
        <v>153</v>
      </c>
      <c r="E245" s="159" t="s">
        <v>1</v>
      </c>
      <c r="F245" s="160" t="s">
        <v>158</v>
      </c>
      <c r="H245" s="161">
        <v>7.875</v>
      </c>
      <c r="I245" s="162"/>
      <c r="L245" s="158"/>
      <c r="M245" s="163"/>
      <c r="T245" s="164"/>
      <c r="AT245" s="159" t="s">
        <v>153</v>
      </c>
      <c r="AU245" s="159" t="s">
        <v>86</v>
      </c>
      <c r="AV245" s="14" t="s">
        <v>140</v>
      </c>
      <c r="AW245" s="14" t="s">
        <v>32</v>
      </c>
      <c r="AX245" s="14" t="s">
        <v>84</v>
      </c>
      <c r="AY245" s="159" t="s">
        <v>133</v>
      </c>
    </row>
    <row r="246" spans="2:65" s="1" customFormat="1" ht="24.2" customHeight="1">
      <c r="B246" s="31"/>
      <c r="C246" s="131" t="s">
        <v>355</v>
      </c>
      <c r="D246" s="131" t="s">
        <v>135</v>
      </c>
      <c r="E246" s="132" t="s">
        <v>356</v>
      </c>
      <c r="F246" s="133" t="s">
        <v>357</v>
      </c>
      <c r="G246" s="134" t="s">
        <v>296</v>
      </c>
      <c r="H246" s="135">
        <v>1</v>
      </c>
      <c r="I246" s="136"/>
      <c r="J246" s="137">
        <f>ROUND(I246*H246,2)</f>
        <v>0</v>
      </c>
      <c r="K246" s="133" t="s">
        <v>358</v>
      </c>
      <c r="L246" s="31"/>
      <c r="M246" s="138" t="s">
        <v>1</v>
      </c>
      <c r="N246" s="139" t="s">
        <v>41</v>
      </c>
      <c r="P246" s="140">
        <f>O246*H246</f>
        <v>0</v>
      </c>
      <c r="Q246" s="140">
        <v>0.10940999999999999</v>
      </c>
      <c r="R246" s="140">
        <f>Q246*H246</f>
        <v>0.10940999999999999</v>
      </c>
      <c r="S246" s="140">
        <v>0</v>
      </c>
      <c r="T246" s="141">
        <f>S246*H246</f>
        <v>0</v>
      </c>
      <c r="AR246" s="142" t="s">
        <v>140</v>
      </c>
      <c r="AT246" s="142" t="s">
        <v>135</v>
      </c>
      <c r="AU246" s="142" t="s">
        <v>86</v>
      </c>
      <c r="AY246" s="16" t="s">
        <v>133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6" t="s">
        <v>84</v>
      </c>
      <c r="BK246" s="143">
        <f>ROUND(I246*H246,2)</f>
        <v>0</v>
      </c>
      <c r="BL246" s="16" t="s">
        <v>140</v>
      </c>
      <c r="BM246" s="142" t="s">
        <v>359</v>
      </c>
    </row>
    <row r="247" spans="2:65" s="1" customFormat="1" ht="21.75" customHeight="1">
      <c r="B247" s="31"/>
      <c r="C247" s="165" t="s">
        <v>360</v>
      </c>
      <c r="D247" s="165" t="s">
        <v>203</v>
      </c>
      <c r="E247" s="166" t="s">
        <v>361</v>
      </c>
      <c r="F247" s="167" t="s">
        <v>362</v>
      </c>
      <c r="G247" s="168" t="s">
        <v>296</v>
      </c>
      <c r="H247" s="169">
        <v>1</v>
      </c>
      <c r="I247" s="170"/>
      <c r="J247" s="171">
        <f>ROUND(I247*H247,2)</f>
        <v>0</v>
      </c>
      <c r="K247" s="167" t="s">
        <v>358</v>
      </c>
      <c r="L247" s="172"/>
      <c r="M247" s="173" t="s">
        <v>1</v>
      </c>
      <c r="N247" s="174" t="s">
        <v>41</v>
      </c>
      <c r="P247" s="140">
        <f>O247*H247</f>
        <v>0</v>
      </c>
      <c r="Q247" s="140">
        <v>6.1000000000000004E-3</v>
      </c>
      <c r="R247" s="140">
        <f>Q247*H247</f>
        <v>6.1000000000000004E-3</v>
      </c>
      <c r="S247" s="140">
        <v>0</v>
      </c>
      <c r="T247" s="141">
        <f>S247*H247</f>
        <v>0</v>
      </c>
      <c r="AR247" s="142" t="s">
        <v>174</v>
      </c>
      <c r="AT247" s="142" t="s">
        <v>203</v>
      </c>
      <c r="AU247" s="142" t="s">
        <v>86</v>
      </c>
      <c r="AY247" s="16" t="s">
        <v>133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6" t="s">
        <v>84</v>
      </c>
      <c r="BK247" s="143">
        <f>ROUND(I247*H247,2)</f>
        <v>0</v>
      </c>
      <c r="BL247" s="16" t="s">
        <v>140</v>
      </c>
      <c r="BM247" s="142" t="s">
        <v>363</v>
      </c>
    </row>
    <row r="248" spans="2:65" s="1" customFormat="1" ht="24.2" customHeight="1">
      <c r="B248" s="31"/>
      <c r="C248" s="131" t="s">
        <v>364</v>
      </c>
      <c r="D248" s="131" t="s">
        <v>135</v>
      </c>
      <c r="E248" s="132" t="s">
        <v>365</v>
      </c>
      <c r="F248" s="133" t="s">
        <v>366</v>
      </c>
      <c r="G248" s="134" t="s">
        <v>296</v>
      </c>
      <c r="H248" s="135">
        <v>1</v>
      </c>
      <c r="I248" s="136"/>
      <c r="J248" s="137">
        <f>ROUND(I248*H248,2)</f>
        <v>0</v>
      </c>
      <c r="K248" s="133" t="s">
        <v>139</v>
      </c>
      <c r="L248" s="31"/>
      <c r="M248" s="138" t="s">
        <v>1</v>
      </c>
      <c r="N248" s="139" t="s">
        <v>41</v>
      </c>
      <c r="P248" s="140">
        <f>O248*H248</f>
        <v>0</v>
      </c>
      <c r="Q248" s="140">
        <v>6.9999999999999999E-4</v>
      </c>
      <c r="R248" s="140">
        <f>Q248*H248</f>
        <v>6.9999999999999999E-4</v>
      </c>
      <c r="S248" s="140">
        <v>0</v>
      </c>
      <c r="T248" s="141">
        <f>S248*H248</f>
        <v>0</v>
      </c>
      <c r="AR248" s="142" t="s">
        <v>140</v>
      </c>
      <c r="AT248" s="142" t="s">
        <v>135</v>
      </c>
      <c r="AU248" s="142" t="s">
        <v>86</v>
      </c>
      <c r="AY248" s="16" t="s">
        <v>133</v>
      </c>
      <c r="BE248" s="143">
        <f>IF(N248="základní",J248,0)</f>
        <v>0</v>
      </c>
      <c r="BF248" s="143">
        <f>IF(N248="snížená",J248,0)</f>
        <v>0</v>
      </c>
      <c r="BG248" s="143">
        <f>IF(N248="zákl. přenesená",J248,0)</f>
        <v>0</v>
      </c>
      <c r="BH248" s="143">
        <f>IF(N248="sníž. přenesená",J248,0)</f>
        <v>0</v>
      </c>
      <c r="BI248" s="143">
        <f>IF(N248="nulová",J248,0)</f>
        <v>0</v>
      </c>
      <c r="BJ248" s="16" t="s">
        <v>84</v>
      </c>
      <c r="BK248" s="143">
        <f>ROUND(I248*H248,2)</f>
        <v>0</v>
      </c>
      <c r="BL248" s="16" t="s">
        <v>140</v>
      </c>
      <c r="BM248" s="142" t="s">
        <v>367</v>
      </c>
    </row>
    <row r="249" spans="2:65" s="1" customFormat="1" ht="24.2" customHeight="1">
      <c r="B249" s="31"/>
      <c r="C249" s="165" t="s">
        <v>368</v>
      </c>
      <c r="D249" s="165" t="s">
        <v>203</v>
      </c>
      <c r="E249" s="166" t="s">
        <v>369</v>
      </c>
      <c r="F249" s="167" t="s">
        <v>370</v>
      </c>
      <c r="G249" s="168" t="s">
        <v>296</v>
      </c>
      <c r="H249" s="169">
        <v>1</v>
      </c>
      <c r="I249" s="170"/>
      <c r="J249" s="171">
        <f>ROUND(I249*H249,2)</f>
        <v>0</v>
      </c>
      <c r="K249" s="167" t="s">
        <v>139</v>
      </c>
      <c r="L249" s="172"/>
      <c r="M249" s="173" t="s">
        <v>1</v>
      </c>
      <c r="N249" s="174" t="s">
        <v>41</v>
      </c>
      <c r="P249" s="140">
        <f>O249*H249</f>
        <v>0</v>
      </c>
      <c r="Q249" s="140">
        <v>1.2999999999999999E-3</v>
      </c>
      <c r="R249" s="140">
        <f>Q249*H249</f>
        <v>1.2999999999999999E-3</v>
      </c>
      <c r="S249" s="140">
        <v>0</v>
      </c>
      <c r="T249" s="141">
        <f>S249*H249</f>
        <v>0</v>
      </c>
      <c r="AR249" s="142" t="s">
        <v>174</v>
      </c>
      <c r="AT249" s="142" t="s">
        <v>203</v>
      </c>
      <c r="AU249" s="142" t="s">
        <v>86</v>
      </c>
      <c r="AY249" s="16" t="s">
        <v>133</v>
      </c>
      <c r="BE249" s="143">
        <f>IF(N249="základní",J249,0)</f>
        <v>0</v>
      </c>
      <c r="BF249" s="143">
        <f>IF(N249="snížená",J249,0)</f>
        <v>0</v>
      </c>
      <c r="BG249" s="143">
        <f>IF(N249="zákl. přenesená",J249,0)</f>
        <v>0</v>
      </c>
      <c r="BH249" s="143">
        <f>IF(N249="sníž. přenesená",J249,0)</f>
        <v>0</v>
      </c>
      <c r="BI249" s="143">
        <f>IF(N249="nulová",J249,0)</f>
        <v>0</v>
      </c>
      <c r="BJ249" s="16" t="s">
        <v>84</v>
      </c>
      <c r="BK249" s="143">
        <f>ROUND(I249*H249,2)</f>
        <v>0</v>
      </c>
      <c r="BL249" s="16" t="s">
        <v>140</v>
      </c>
      <c r="BM249" s="142" t="s">
        <v>371</v>
      </c>
    </row>
    <row r="250" spans="2:65" s="11" customFormat="1" ht="22.9" customHeight="1">
      <c r="B250" s="119"/>
      <c r="D250" s="120" t="s">
        <v>75</v>
      </c>
      <c r="E250" s="129" t="s">
        <v>372</v>
      </c>
      <c r="F250" s="129" t="s">
        <v>373</v>
      </c>
      <c r="I250" s="122"/>
      <c r="J250" s="130">
        <f>BK250</f>
        <v>0</v>
      </c>
      <c r="L250" s="119"/>
      <c r="M250" s="124"/>
      <c r="P250" s="125">
        <f>SUM(P251:P259)</f>
        <v>0</v>
      </c>
      <c r="R250" s="125">
        <f>SUM(R251:R259)</f>
        <v>0</v>
      </c>
      <c r="T250" s="126">
        <f>SUM(T251:T259)</f>
        <v>0</v>
      </c>
      <c r="AR250" s="120" t="s">
        <v>84</v>
      </c>
      <c r="AT250" s="127" t="s">
        <v>75</v>
      </c>
      <c r="AU250" s="127" t="s">
        <v>84</v>
      </c>
      <c r="AY250" s="120" t="s">
        <v>133</v>
      </c>
      <c r="BK250" s="128">
        <f>SUM(BK251:BK259)</f>
        <v>0</v>
      </c>
    </row>
    <row r="251" spans="2:65" s="1" customFormat="1" ht="24.2" customHeight="1">
      <c r="B251" s="31"/>
      <c r="C251" s="131" t="s">
        <v>374</v>
      </c>
      <c r="D251" s="131" t="s">
        <v>135</v>
      </c>
      <c r="E251" s="132" t="s">
        <v>375</v>
      </c>
      <c r="F251" s="133" t="s">
        <v>376</v>
      </c>
      <c r="G251" s="134" t="s">
        <v>194</v>
      </c>
      <c r="H251" s="135">
        <v>194.31899999999999</v>
      </c>
      <c r="I251" s="136"/>
      <c r="J251" s="137">
        <f>ROUND(I251*H251,2)</f>
        <v>0</v>
      </c>
      <c r="K251" s="133" t="s">
        <v>139</v>
      </c>
      <c r="L251" s="31"/>
      <c r="M251" s="138" t="s">
        <v>1</v>
      </c>
      <c r="N251" s="139" t="s">
        <v>41</v>
      </c>
      <c r="P251" s="140">
        <f>O251*H251</f>
        <v>0</v>
      </c>
      <c r="Q251" s="140">
        <v>0</v>
      </c>
      <c r="R251" s="140">
        <f>Q251*H251</f>
        <v>0</v>
      </c>
      <c r="S251" s="140">
        <v>0</v>
      </c>
      <c r="T251" s="141">
        <f>S251*H251</f>
        <v>0</v>
      </c>
      <c r="AR251" s="142" t="s">
        <v>140</v>
      </c>
      <c r="AT251" s="142" t="s">
        <v>135</v>
      </c>
      <c r="AU251" s="142" t="s">
        <v>86</v>
      </c>
      <c r="AY251" s="16" t="s">
        <v>133</v>
      </c>
      <c r="BE251" s="143">
        <f>IF(N251="základní",J251,0)</f>
        <v>0</v>
      </c>
      <c r="BF251" s="143">
        <f>IF(N251="snížená",J251,0)</f>
        <v>0</v>
      </c>
      <c r="BG251" s="143">
        <f>IF(N251="zákl. přenesená",J251,0)</f>
        <v>0</v>
      </c>
      <c r="BH251" s="143">
        <f>IF(N251="sníž. přenesená",J251,0)</f>
        <v>0</v>
      </c>
      <c r="BI251" s="143">
        <f>IF(N251="nulová",J251,0)</f>
        <v>0</v>
      </c>
      <c r="BJ251" s="16" t="s">
        <v>84</v>
      </c>
      <c r="BK251" s="143">
        <f>ROUND(I251*H251,2)</f>
        <v>0</v>
      </c>
      <c r="BL251" s="16" t="s">
        <v>140</v>
      </c>
      <c r="BM251" s="142" t="s">
        <v>377</v>
      </c>
    </row>
    <row r="252" spans="2:65" s="1" customFormat="1" ht="21.75" customHeight="1">
      <c r="B252" s="31"/>
      <c r="C252" s="131" t="s">
        <v>378</v>
      </c>
      <c r="D252" s="131" t="s">
        <v>135</v>
      </c>
      <c r="E252" s="132" t="s">
        <v>379</v>
      </c>
      <c r="F252" s="133" t="s">
        <v>380</v>
      </c>
      <c r="G252" s="134" t="s">
        <v>194</v>
      </c>
      <c r="H252" s="135">
        <v>194.31899999999999</v>
      </c>
      <c r="I252" s="136"/>
      <c r="J252" s="137">
        <f>ROUND(I252*H252,2)</f>
        <v>0</v>
      </c>
      <c r="K252" s="133" t="s">
        <v>139</v>
      </c>
      <c r="L252" s="31"/>
      <c r="M252" s="138" t="s">
        <v>1</v>
      </c>
      <c r="N252" s="139" t="s">
        <v>41</v>
      </c>
      <c r="P252" s="140">
        <f>O252*H252</f>
        <v>0</v>
      </c>
      <c r="Q252" s="140">
        <v>0</v>
      </c>
      <c r="R252" s="140">
        <f>Q252*H252</f>
        <v>0</v>
      </c>
      <c r="S252" s="140">
        <v>0</v>
      </c>
      <c r="T252" s="141">
        <f>S252*H252</f>
        <v>0</v>
      </c>
      <c r="AR252" s="142" t="s">
        <v>140</v>
      </c>
      <c r="AT252" s="142" t="s">
        <v>135</v>
      </c>
      <c r="AU252" s="142" t="s">
        <v>86</v>
      </c>
      <c r="AY252" s="16" t="s">
        <v>133</v>
      </c>
      <c r="BE252" s="143">
        <f>IF(N252="základní",J252,0)</f>
        <v>0</v>
      </c>
      <c r="BF252" s="143">
        <f>IF(N252="snížená",J252,0)</f>
        <v>0</v>
      </c>
      <c r="BG252" s="143">
        <f>IF(N252="zákl. přenesená",J252,0)</f>
        <v>0</v>
      </c>
      <c r="BH252" s="143">
        <f>IF(N252="sníž. přenesená",J252,0)</f>
        <v>0</v>
      </c>
      <c r="BI252" s="143">
        <f>IF(N252="nulová",J252,0)</f>
        <v>0</v>
      </c>
      <c r="BJ252" s="16" t="s">
        <v>84</v>
      </c>
      <c r="BK252" s="143">
        <f>ROUND(I252*H252,2)</f>
        <v>0</v>
      </c>
      <c r="BL252" s="16" t="s">
        <v>140</v>
      </c>
      <c r="BM252" s="142" t="s">
        <v>381</v>
      </c>
    </row>
    <row r="253" spans="2:65" s="1" customFormat="1" ht="24.2" customHeight="1">
      <c r="B253" s="31"/>
      <c r="C253" s="131" t="s">
        <v>382</v>
      </c>
      <c r="D253" s="131" t="s">
        <v>135</v>
      </c>
      <c r="E253" s="132" t="s">
        <v>383</v>
      </c>
      <c r="F253" s="133" t="s">
        <v>384</v>
      </c>
      <c r="G253" s="134" t="s">
        <v>194</v>
      </c>
      <c r="H253" s="135">
        <v>2720.4659999999999</v>
      </c>
      <c r="I253" s="136"/>
      <c r="J253" s="137">
        <f>ROUND(I253*H253,2)</f>
        <v>0</v>
      </c>
      <c r="K253" s="133" t="s">
        <v>1</v>
      </c>
      <c r="L253" s="31"/>
      <c r="M253" s="138" t="s">
        <v>1</v>
      </c>
      <c r="N253" s="139" t="s">
        <v>41</v>
      </c>
      <c r="P253" s="140">
        <f>O253*H253</f>
        <v>0</v>
      </c>
      <c r="Q253" s="140">
        <v>0</v>
      </c>
      <c r="R253" s="140">
        <f>Q253*H253</f>
        <v>0</v>
      </c>
      <c r="S253" s="140">
        <v>0</v>
      </c>
      <c r="T253" s="141">
        <f>S253*H253</f>
        <v>0</v>
      </c>
      <c r="AR253" s="142" t="s">
        <v>140</v>
      </c>
      <c r="AT253" s="142" t="s">
        <v>135</v>
      </c>
      <c r="AU253" s="142" t="s">
        <v>86</v>
      </c>
      <c r="AY253" s="16" t="s">
        <v>133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6" t="s">
        <v>84</v>
      </c>
      <c r="BK253" s="143">
        <f>ROUND(I253*H253,2)</f>
        <v>0</v>
      </c>
      <c r="BL253" s="16" t="s">
        <v>140</v>
      </c>
      <c r="BM253" s="142" t="s">
        <v>385</v>
      </c>
    </row>
    <row r="254" spans="2:65" s="13" customFormat="1" ht="11.25">
      <c r="B254" s="151"/>
      <c r="D254" s="145" t="s">
        <v>153</v>
      </c>
      <c r="E254" s="152" t="s">
        <v>1</v>
      </c>
      <c r="F254" s="153" t="s">
        <v>386</v>
      </c>
      <c r="H254" s="154">
        <v>2720.4659999999999</v>
      </c>
      <c r="I254" s="155"/>
      <c r="L254" s="151"/>
      <c r="M254" s="156"/>
      <c r="T254" s="157"/>
      <c r="AT254" s="152" t="s">
        <v>153</v>
      </c>
      <c r="AU254" s="152" t="s">
        <v>86</v>
      </c>
      <c r="AV254" s="13" t="s">
        <v>86</v>
      </c>
      <c r="AW254" s="13" t="s">
        <v>32</v>
      </c>
      <c r="AX254" s="13" t="s">
        <v>76</v>
      </c>
      <c r="AY254" s="152" t="s">
        <v>133</v>
      </c>
    </row>
    <row r="255" spans="2:65" s="14" customFormat="1" ht="11.25">
      <c r="B255" s="158"/>
      <c r="D255" s="145" t="s">
        <v>153</v>
      </c>
      <c r="E255" s="159" t="s">
        <v>1</v>
      </c>
      <c r="F255" s="160" t="s">
        <v>158</v>
      </c>
      <c r="H255" s="161">
        <v>2720.4659999999999</v>
      </c>
      <c r="I255" s="162"/>
      <c r="L255" s="158"/>
      <c r="M255" s="163"/>
      <c r="T255" s="164"/>
      <c r="AT255" s="159" t="s">
        <v>153</v>
      </c>
      <c r="AU255" s="159" t="s">
        <v>86</v>
      </c>
      <c r="AV255" s="14" t="s">
        <v>140</v>
      </c>
      <c r="AW255" s="14" t="s">
        <v>32</v>
      </c>
      <c r="AX255" s="14" t="s">
        <v>84</v>
      </c>
      <c r="AY255" s="159" t="s">
        <v>133</v>
      </c>
    </row>
    <row r="256" spans="2:65" s="1" customFormat="1" ht="37.9" customHeight="1">
      <c r="B256" s="31"/>
      <c r="C256" s="131" t="s">
        <v>387</v>
      </c>
      <c r="D256" s="131" t="s">
        <v>135</v>
      </c>
      <c r="E256" s="132" t="s">
        <v>388</v>
      </c>
      <c r="F256" s="133" t="s">
        <v>389</v>
      </c>
      <c r="G256" s="134" t="s">
        <v>194</v>
      </c>
      <c r="H256" s="135">
        <v>16.908000000000001</v>
      </c>
      <c r="I256" s="136"/>
      <c r="J256" s="137">
        <f>ROUND(I256*H256,2)</f>
        <v>0</v>
      </c>
      <c r="K256" s="133" t="s">
        <v>139</v>
      </c>
      <c r="L256" s="31"/>
      <c r="M256" s="138" t="s">
        <v>1</v>
      </c>
      <c r="N256" s="139" t="s">
        <v>41</v>
      </c>
      <c r="P256" s="140">
        <f>O256*H256</f>
        <v>0</v>
      </c>
      <c r="Q256" s="140">
        <v>0</v>
      </c>
      <c r="R256" s="140">
        <f>Q256*H256</f>
        <v>0</v>
      </c>
      <c r="S256" s="140">
        <v>0</v>
      </c>
      <c r="T256" s="141">
        <f>S256*H256</f>
        <v>0</v>
      </c>
      <c r="AR256" s="142" t="s">
        <v>140</v>
      </c>
      <c r="AT256" s="142" t="s">
        <v>135</v>
      </c>
      <c r="AU256" s="142" t="s">
        <v>86</v>
      </c>
      <c r="AY256" s="16" t="s">
        <v>133</v>
      </c>
      <c r="BE256" s="143">
        <f>IF(N256="základní",J256,0)</f>
        <v>0</v>
      </c>
      <c r="BF256" s="143">
        <f>IF(N256="snížená",J256,0)</f>
        <v>0</v>
      </c>
      <c r="BG256" s="143">
        <f>IF(N256="zákl. přenesená",J256,0)</f>
        <v>0</v>
      </c>
      <c r="BH256" s="143">
        <f>IF(N256="sníž. přenesená",J256,0)</f>
        <v>0</v>
      </c>
      <c r="BI256" s="143">
        <f>IF(N256="nulová",J256,0)</f>
        <v>0</v>
      </c>
      <c r="BJ256" s="16" t="s">
        <v>84</v>
      </c>
      <c r="BK256" s="143">
        <f>ROUND(I256*H256,2)</f>
        <v>0</v>
      </c>
      <c r="BL256" s="16" t="s">
        <v>140</v>
      </c>
      <c r="BM256" s="142" t="s">
        <v>390</v>
      </c>
    </row>
    <row r="257" spans="2:65" s="13" customFormat="1" ht="11.25">
      <c r="B257" s="151"/>
      <c r="D257" s="145" t="s">
        <v>153</v>
      </c>
      <c r="E257" s="152" t="s">
        <v>1</v>
      </c>
      <c r="F257" s="153" t="s">
        <v>391</v>
      </c>
      <c r="H257" s="154">
        <v>16.908000000000001</v>
      </c>
      <c r="I257" s="155"/>
      <c r="L257" s="151"/>
      <c r="M257" s="156"/>
      <c r="T257" s="157"/>
      <c r="AT257" s="152" t="s">
        <v>153</v>
      </c>
      <c r="AU257" s="152" t="s">
        <v>86</v>
      </c>
      <c r="AV257" s="13" t="s">
        <v>86</v>
      </c>
      <c r="AW257" s="13" t="s">
        <v>32</v>
      </c>
      <c r="AX257" s="13" t="s">
        <v>76</v>
      </c>
      <c r="AY257" s="152" t="s">
        <v>133</v>
      </c>
    </row>
    <row r="258" spans="2:65" s="14" customFormat="1" ht="11.25">
      <c r="B258" s="158"/>
      <c r="D258" s="145" t="s">
        <v>153</v>
      </c>
      <c r="E258" s="159" t="s">
        <v>1</v>
      </c>
      <c r="F258" s="160" t="s">
        <v>158</v>
      </c>
      <c r="H258" s="161">
        <v>16.908000000000001</v>
      </c>
      <c r="I258" s="162"/>
      <c r="L258" s="158"/>
      <c r="M258" s="163"/>
      <c r="T258" s="164"/>
      <c r="AT258" s="159" t="s">
        <v>153</v>
      </c>
      <c r="AU258" s="159" t="s">
        <v>86</v>
      </c>
      <c r="AV258" s="14" t="s">
        <v>140</v>
      </c>
      <c r="AW258" s="14" t="s">
        <v>32</v>
      </c>
      <c r="AX258" s="14" t="s">
        <v>84</v>
      </c>
      <c r="AY258" s="159" t="s">
        <v>133</v>
      </c>
    </row>
    <row r="259" spans="2:65" s="1" customFormat="1" ht="44.25" customHeight="1">
      <c r="B259" s="31"/>
      <c r="C259" s="131" t="s">
        <v>392</v>
      </c>
      <c r="D259" s="131" t="s">
        <v>135</v>
      </c>
      <c r="E259" s="132" t="s">
        <v>393</v>
      </c>
      <c r="F259" s="133" t="s">
        <v>394</v>
      </c>
      <c r="G259" s="134" t="s">
        <v>194</v>
      </c>
      <c r="H259" s="135">
        <v>177.411</v>
      </c>
      <c r="I259" s="136"/>
      <c r="J259" s="137">
        <f>ROUND(I259*H259,2)</f>
        <v>0</v>
      </c>
      <c r="K259" s="133" t="s">
        <v>139</v>
      </c>
      <c r="L259" s="31"/>
      <c r="M259" s="138" t="s">
        <v>1</v>
      </c>
      <c r="N259" s="139" t="s">
        <v>41</v>
      </c>
      <c r="P259" s="140">
        <f>O259*H259</f>
        <v>0</v>
      </c>
      <c r="Q259" s="140">
        <v>0</v>
      </c>
      <c r="R259" s="140">
        <f>Q259*H259</f>
        <v>0</v>
      </c>
      <c r="S259" s="140">
        <v>0</v>
      </c>
      <c r="T259" s="141">
        <f>S259*H259</f>
        <v>0</v>
      </c>
      <c r="AR259" s="142" t="s">
        <v>140</v>
      </c>
      <c r="AT259" s="142" t="s">
        <v>135</v>
      </c>
      <c r="AU259" s="142" t="s">
        <v>86</v>
      </c>
      <c r="AY259" s="16" t="s">
        <v>133</v>
      </c>
      <c r="BE259" s="143">
        <f>IF(N259="základní",J259,0)</f>
        <v>0</v>
      </c>
      <c r="BF259" s="143">
        <f>IF(N259="snížená",J259,0)</f>
        <v>0</v>
      </c>
      <c r="BG259" s="143">
        <f>IF(N259="zákl. přenesená",J259,0)</f>
        <v>0</v>
      </c>
      <c r="BH259" s="143">
        <f>IF(N259="sníž. přenesená",J259,0)</f>
        <v>0</v>
      </c>
      <c r="BI259" s="143">
        <f>IF(N259="nulová",J259,0)</f>
        <v>0</v>
      </c>
      <c r="BJ259" s="16" t="s">
        <v>84</v>
      </c>
      <c r="BK259" s="143">
        <f>ROUND(I259*H259,2)</f>
        <v>0</v>
      </c>
      <c r="BL259" s="16" t="s">
        <v>140</v>
      </c>
      <c r="BM259" s="142" t="s">
        <v>395</v>
      </c>
    </row>
    <row r="260" spans="2:65" s="11" customFormat="1" ht="22.9" customHeight="1">
      <c r="B260" s="119"/>
      <c r="D260" s="120" t="s">
        <v>75</v>
      </c>
      <c r="E260" s="129" t="s">
        <v>396</v>
      </c>
      <c r="F260" s="129" t="s">
        <v>397</v>
      </c>
      <c r="I260" s="122"/>
      <c r="J260" s="130">
        <f>BK260</f>
        <v>0</v>
      </c>
      <c r="L260" s="119"/>
      <c r="M260" s="124"/>
      <c r="P260" s="125">
        <f>P261</f>
        <v>0</v>
      </c>
      <c r="R260" s="125">
        <f>R261</f>
        <v>0</v>
      </c>
      <c r="T260" s="126">
        <f>T261</f>
        <v>0</v>
      </c>
      <c r="AR260" s="120" t="s">
        <v>84</v>
      </c>
      <c r="AT260" s="127" t="s">
        <v>75</v>
      </c>
      <c r="AU260" s="127" t="s">
        <v>84</v>
      </c>
      <c r="AY260" s="120" t="s">
        <v>133</v>
      </c>
      <c r="BK260" s="128">
        <f>BK261</f>
        <v>0</v>
      </c>
    </row>
    <row r="261" spans="2:65" s="1" customFormat="1" ht="24.2" customHeight="1">
      <c r="B261" s="31"/>
      <c r="C261" s="131" t="s">
        <v>398</v>
      </c>
      <c r="D261" s="131" t="s">
        <v>135</v>
      </c>
      <c r="E261" s="132" t="s">
        <v>399</v>
      </c>
      <c r="F261" s="133" t="s">
        <v>400</v>
      </c>
      <c r="G261" s="134" t="s">
        <v>194</v>
      </c>
      <c r="H261" s="135">
        <v>450.82499999999999</v>
      </c>
      <c r="I261" s="136"/>
      <c r="J261" s="137">
        <f>ROUND(I261*H261,2)</f>
        <v>0</v>
      </c>
      <c r="K261" s="133" t="s">
        <v>139</v>
      </c>
      <c r="L261" s="31"/>
      <c r="M261" s="138" t="s">
        <v>1</v>
      </c>
      <c r="N261" s="139" t="s">
        <v>41</v>
      </c>
      <c r="P261" s="140">
        <f>O261*H261</f>
        <v>0</v>
      </c>
      <c r="Q261" s="140">
        <v>0</v>
      </c>
      <c r="R261" s="140">
        <f>Q261*H261</f>
        <v>0</v>
      </c>
      <c r="S261" s="140">
        <v>0</v>
      </c>
      <c r="T261" s="141">
        <f>S261*H261</f>
        <v>0</v>
      </c>
      <c r="AR261" s="142" t="s">
        <v>140</v>
      </c>
      <c r="AT261" s="142" t="s">
        <v>135</v>
      </c>
      <c r="AU261" s="142" t="s">
        <v>86</v>
      </c>
      <c r="AY261" s="16" t="s">
        <v>133</v>
      </c>
      <c r="BE261" s="143">
        <f>IF(N261="základní",J261,0)</f>
        <v>0</v>
      </c>
      <c r="BF261" s="143">
        <f>IF(N261="snížená",J261,0)</f>
        <v>0</v>
      </c>
      <c r="BG261" s="143">
        <f>IF(N261="zákl. přenesená",J261,0)</f>
        <v>0</v>
      </c>
      <c r="BH261" s="143">
        <f>IF(N261="sníž. přenesená",J261,0)</f>
        <v>0</v>
      </c>
      <c r="BI261" s="143">
        <f>IF(N261="nulová",J261,0)</f>
        <v>0</v>
      </c>
      <c r="BJ261" s="16" t="s">
        <v>84</v>
      </c>
      <c r="BK261" s="143">
        <f>ROUND(I261*H261,2)</f>
        <v>0</v>
      </c>
      <c r="BL261" s="16" t="s">
        <v>140</v>
      </c>
      <c r="BM261" s="142" t="s">
        <v>401</v>
      </c>
    </row>
    <row r="262" spans="2:65" s="11" customFormat="1" ht="25.9" customHeight="1">
      <c r="B262" s="119"/>
      <c r="D262" s="120" t="s">
        <v>75</v>
      </c>
      <c r="E262" s="121" t="s">
        <v>402</v>
      </c>
      <c r="F262" s="121" t="s">
        <v>403</v>
      </c>
      <c r="I262" s="122"/>
      <c r="J262" s="123">
        <f>BK262</f>
        <v>0</v>
      </c>
      <c r="L262" s="119"/>
      <c r="M262" s="124"/>
      <c r="P262" s="125">
        <f>P263+P266</f>
        <v>0</v>
      </c>
      <c r="R262" s="125">
        <f>R263+R266</f>
        <v>0</v>
      </c>
      <c r="T262" s="126">
        <f>T263+T266</f>
        <v>0</v>
      </c>
      <c r="AR262" s="120" t="s">
        <v>159</v>
      </c>
      <c r="AT262" s="127" t="s">
        <v>75</v>
      </c>
      <c r="AU262" s="127" t="s">
        <v>76</v>
      </c>
      <c r="AY262" s="120" t="s">
        <v>133</v>
      </c>
      <c r="BK262" s="128">
        <f>BK263+BK266</f>
        <v>0</v>
      </c>
    </row>
    <row r="263" spans="2:65" s="11" customFormat="1" ht="22.9" customHeight="1">
      <c r="B263" s="119"/>
      <c r="D263" s="120" t="s">
        <v>75</v>
      </c>
      <c r="E263" s="129" t="s">
        <v>404</v>
      </c>
      <c r="F263" s="129" t="s">
        <v>405</v>
      </c>
      <c r="I263" s="122"/>
      <c r="J263" s="130">
        <f>BK263</f>
        <v>0</v>
      </c>
      <c r="L263" s="119"/>
      <c r="M263" s="124"/>
      <c r="P263" s="125">
        <f>SUM(P264:P265)</f>
        <v>0</v>
      </c>
      <c r="R263" s="125">
        <f>SUM(R264:R265)</f>
        <v>0</v>
      </c>
      <c r="T263" s="126">
        <f>SUM(T264:T265)</f>
        <v>0</v>
      </c>
      <c r="AR263" s="120" t="s">
        <v>159</v>
      </c>
      <c r="AT263" s="127" t="s">
        <v>75</v>
      </c>
      <c r="AU263" s="127" t="s">
        <v>84</v>
      </c>
      <c r="AY263" s="120" t="s">
        <v>133</v>
      </c>
      <c r="BK263" s="128">
        <f>SUM(BK264:BK265)</f>
        <v>0</v>
      </c>
    </row>
    <row r="264" spans="2:65" s="1" customFormat="1" ht="16.5" customHeight="1">
      <c r="B264" s="31"/>
      <c r="C264" s="131" t="s">
        <v>406</v>
      </c>
      <c r="D264" s="131" t="s">
        <v>135</v>
      </c>
      <c r="E264" s="132" t="s">
        <v>407</v>
      </c>
      <c r="F264" s="133" t="s">
        <v>405</v>
      </c>
      <c r="G264" s="134" t="s">
        <v>408</v>
      </c>
      <c r="H264" s="135">
        <v>1</v>
      </c>
      <c r="I264" s="136"/>
      <c r="J264" s="137">
        <f>ROUND(I264*H264,2)</f>
        <v>0</v>
      </c>
      <c r="K264" s="133" t="s">
        <v>139</v>
      </c>
      <c r="L264" s="31"/>
      <c r="M264" s="138" t="s">
        <v>1</v>
      </c>
      <c r="N264" s="139" t="s">
        <v>41</v>
      </c>
      <c r="P264" s="140">
        <f>O264*H264</f>
        <v>0</v>
      </c>
      <c r="Q264" s="140">
        <v>0</v>
      </c>
      <c r="R264" s="140">
        <f>Q264*H264</f>
        <v>0</v>
      </c>
      <c r="S264" s="140">
        <v>0</v>
      </c>
      <c r="T264" s="141">
        <f>S264*H264</f>
        <v>0</v>
      </c>
      <c r="AR264" s="142" t="s">
        <v>409</v>
      </c>
      <c r="AT264" s="142" t="s">
        <v>135</v>
      </c>
      <c r="AU264" s="142" t="s">
        <v>86</v>
      </c>
      <c r="AY264" s="16" t="s">
        <v>133</v>
      </c>
      <c r="BE264" s="143">
        <f>IF(N264="základní",J264,0)</f>
        <v>0</v>
      </c>
      <c r="BF264" s="143">
        <f>IF(N264="snížená",J264,0)</f>
        <v>0</v>
      </c>
      <c r="BG264" s="143">
        <f>IF(N264="zákl. přenesená",J264,0)</f>
        <v>0</v>
      </c>
      <c r="BH264" s="143">
        <f>IF(N264="sníž. přenesená",J264,0)</f>
        <v>0</v>
      </c>
      <c r="BI264" s="143">
        <f>IF(N264="nulová",J264,0)</f>
        <v>0</v>
      </c>
      <c r="BJ264" s="16" t="s">
        <v>84</v>
      </c>
      <c r="BK264" s="143">
        <f>ROUND(I264*H264,2)</f>
        <v>0</v>
      </c>
      <c r="BL264" s="16" t="s">
        <v>409</v>
      </c>
      <c r="BM264" s="142" t="s">
        <v>410</v>
      </c>
    </row>
    <row r="265" spans="2:65" s="1" customFormat="1" ht="16.5" customHeight="1">
      <c r="B265" s="31"/>
      <c r="C265" s="131" t="s">
        <v>411</v>
      </c>
      <c r="D265" s="131" t="s">
        <v>135</v>
      </c>
      <c r="E265" s="132" t="s">
        <v>412</v>
      </c>
      <c r="F265" s="133" t="s">
        <v>413</v>
      </c>
      <c r="G265" s="134" t="s">
        <v>408</v>
      </c>
      <c r="H265" s="135">
        <v>1</v>
      </c>
      <c r="I265" s="136"/>
      <c r="J265" s="137">
        <f>ROUND(I265*H265,2)</f>
        <v>0</v>
      </c>
      <c r="K265" s="133" t="s">
        <v>139</v>
      </c>
      <c r="L265" s="31"/>
      <c r="M265" s="138" t="s">
        <v>1</v>
      </c>
      <c r="N265" s="139" t="s">
        <v>41</v>
      </c>
      <c r="P265" s="140">
        <f>O265*H265</f>
        <v>0</v>
      </c>
      <c r="Q265" s="140">
        <v>0</v>
      </c>
      <c r="R265" s="140">
        <f>Q265*H265</f>
        <v>0</v>
      </c>
      <c r="S265" s="140">
        <v>0</v>
      </c>
      <c r="T265" s="141">
        <f>S265*H265</f>
        <v>0</v>
      </c>
      <c r="AR265" s="142" t="s">
        <v>409</v>
      </c>
      <c r="AT265" s="142" t="s">
        <v>135</v>
      </c>
      <c r="AU265" s="142" t="s">
        <v>86</v>
      </c>
      <c r="AY265" s="16" t="s">
        <v>133</v>
      </c>
      <c r="BE265" s="143">
        <f>IF(N265="základní",J265,0)</f>
        <v>0</v>
      </c>
      <c r="BF265" s="143">
        <f>IF(N265="snížená",J265,0)</f>
        <v>0</v>
      </c>
      <c r="BG265" s="143">
        <f>IF(N265="zákl. přenesená",J265,0)</f>
        <v>0</v>
      </c>
      <c r="BH265" s="143">
        <f>IF(N265="sníž. přenesená",J265,0)</f>
        <v>0</v>
      </c>
      <c r="BI265" s="143">
        <f>IF(N265="nulová",J265,0)</f>
        <v>0</v>
      </c>
      <c r="BJ265" s="16" t="s">
        <v>84</v>
      </c>
      <c r="BK265" s="143">
        <f>ROUND(I265*H265,2)</f>
        <v>0</v>
      </c>
      <c r="BL265" s="16" t="s">
        <v>409</v>
      </c>
      <c r="BM265" s="142" t="s">
        <v>414</v>
      </c>
    </row>
    <row r="266" spans="2:65" s="11" customFormat="1" ht="22.9" customHeight="1">
      <c r="B266" s="119"/>
      <c r="D266" s="120" t="s">
        <v>75</v>
      </c>
      <c r="E266" s="129" t="s">
        <v>415</v>
      </c>
      <c r="F266" s="129" t="s">
        <v>416</v>
      </c>
      <c r="I266" s="122"/>
      <c r="J266" s="130">
        <f>BK266</f>
        <v>0</v>
      </c>
      <c r="L266" s="119"/>
      <c r="M266" s="124"/>
      <c r="P266" s="125">
        <f>P267</f>
        <v>0</v>
      </c>
      <c r="R266" s="125">
        <f>R267</f>
        <v>0</v>
      </c>
      <c r="T266" s="126">
        <f>T267</f>
        <v>0</v>
      </c>
      <c r="AR266" s="120" t="s">
        <v>159</v>
      </c>
      <c r="AT266" s="127" t="s">
        <v>75</v>
      </c>
      <c r="AU266" s="127" t="s">
        <v>84</v>
      </c>
      <c r="AY266" s="120" t="s">
        <v>133</v>
      </c>
      <c r="BK266" s="128">
        <f>BK267</f>
        <v>0</v>
      </c>
    </row>
    <row r="267" spans="2:65" s="1" customFormat="1" ht="16.5" customHeight="1">
      <c r="B267" s="31"/>
      <c r="C267" s="131" t="s">
        <v>417</v>
      </c>
      <c r="D267" s="131" t="s">
        <v>135</v>
      </c>
      <c r="E267" s="132" t="s">
        <v>418</v>
      </c>
      <c r="F267" s="133" t="s">
        <v>416</v>
      </c>
      <c r="G267" s="134" t="s">
        <v>408</v>
      </c>
      <c r="H267" s="135">
        <v>1</v>
      </c>
      <c r="I267" s="136"/>
      <c r="J267" s="137">
        <f>ROUND(I267*H267,2)</f>
        <v>0</v>
      </c>
      <c r="K267" s="133" t="s">
        <v>139</v>
      </c>
      <c r="L267" s="31"/>
      <c r="M267" s="175" t="s">
        <v>1</v>
      </c>
      <c r="N267" s="176" t="s">
        <v>41</v>
      </c>
      <c r="O267" s="177"/>
      <c r="P267" s="178">
        <f>O267*H267</f>
        <v>0</v>
      </c>
      <c r="Q267" s="178">
        <v>0</v>
      </c>
      <c r="R267" s="178">
        <f>Q267*H267</f>
        <v>0</v>
      </c>
      <c r="S267" s="178">
        <v>0</v>
      </c>
      <c r="T267" s="179">
        <f>S267*H267</f>
        <v>0</v>
      </c>
      <c r="AR267" s="142" t="s">
        <v>409</v>
      </c>
      <c r="AT267" s="142" t="s">
        <v>135</v>
      </c>
      <c r="AU267" s="142" t="s">
        <v>86</v>
      </c>
      <c r="AY267" s="16" t="s">
        <v>133</v>
      </c>
      <c r="BE267" s="143">
        <f>IF(N267="základní",J267,0)</f>
        <v>0</v>
      </c>
      <c r="BF267" s="143">
        <f>IF(N267="snížená",J267,0)</f>
        <v>0</v>
      </c>
      <c r="BG267" s="143">
        <f>IF(N267="zákl. přenesená",J267,0)</f>
        <v>0</v>
      </c>
      <c r="BH267" s="143">
        <f>IF(N267="sníž. přenesená",J267,0)</f>
        <v>0</v>
      </c>
      <c r="BI267" s="143">
        <f>IF(N267="nulová",J267,0)</f>
        <v>0</v>
      </c>
      <c r="BJ267" s="16" t="s">
        <v>84</v>
      </c>
      <c r="BK267" s="143">
        <f>ROUND(I267*H267,2)</f>
        <v>0</v>
      </c>
      <c r="BL267" s="16" t="s">
        <v>409</v>
      </c>
      <c r="BM267" s="142" t="s">
        <v>419</v>
      </c>
    </row>
    <row r="268" spans="2:65" s="1" customFormat="1" ht="6.95" customHeight="1">
      <c r="B268" s="43"/>
      <c r="C268" s="44"/>
      <c r="D268" s="44"/>
      <c r="E268" s="44"/>
      <c r="F268" s="44"/>
      <c r="G268" s="44"/>
      <c r="H268" s="44"/>
      <c r="I268" s="44"/>
      <c r="J268" s="44"/>
      <c r="K268" s="44"/>
      <c r="L268" s="31"/>
    </row>
  </sheetData>
  <sheetProtection algorithmName="SHA-512" hashValue="ubJxdQapDmgmTr1ih73E0GjoVesg2OpiZbnrdUGPuc9a+DawL9s9aTxX1ZYFfiLx2I2XzXjFmkhCPOtsWYyzkQ==" saltValue="J2Q7uEYrRTF7h0nFpOB2Fi9Z1GymQiC5Em1tqFxHktdJGEiLkYZ6ejGnSEGhXCLq1r+NKpxtrjWzlbCHKP1mRA==" spinCount="100000" sheet="1" objects="1" scenarios="1" formatColumns="0" formatRows="0" autoFilter="0"/>
  <autoFilter ref="C126:K267" xr:uid="{00000000-0009-0000-0000-000001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74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6" t="s">
        <v>89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5" customHeight="1">
      <c r="B4" s="19"/>
      <c r="D4" s="20" t="s">
        <v>99</v>
      </c>
      <c r="L4" s="19"/>
      <c r="M4" s="87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26.25" customHeight="1">
      <c r="B7" s="19"/>
      <c r="E7" s="218" t="str">
        <f>'Rekapitulace stavby'!K6</f>
        <v>Rekonstrukce komunikací Akátová, Dubová, Smrková a Borová v obci Čakovičky</v>
      </c>
      <c r="F7" s="219"/>
      <c r="G7" s="219"/>
      <c r="H7" s="219"/>
      <c r="L7" s="19"/>
    </row>
    <row r="8" spans="2:46" s="1" customFormat="1" ht="12" customHeight="1">
      <c r="B8" s="31"/>
      <c r="D8" s="26" t="s">
        <v>100</v>
      </c>
      <c r="L8" s="31"/>
    </row>
    <row r="9" spans="2:46" s="1" customFormat="1" ht="16.5" customHeight="1">
      <c r="B9" s="31"/>
      <c r="E9" s="180" t="s">
        <v>420</v>
      </c>
      <c r="F9" s="220"/>
      <c r="G9" s="220"/>
      <c r="H9" s="220"/>
      <c r="L9" s="31"/>
    </row>
    <row r="10" spans="2:46" s="1" customFormat="1" ht="11.25">
      <c r="B10" s="31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24. 4. 2022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46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1" t="str">
        <f>'Rekapitulace stavby'!E14</f>
        <v>Vyplň údaj</v>
      </c>
      <c r="F18" s="202"/>
      <c r="G18" s="202"/>
      <c r="H18" s="202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6.5" customHeight="1">
      <c r="B27" s="88"/>
      <c r="E27" s="207" t="s">
        <v>1</v>
      </c>
      <c r="F27" s="207"/>
      <c r="G27" s="207"/>
      <c r="H27" s="207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36</v>
      </c>
      <c r="J30" s="65">
        <f>ROUND(J127,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4" t="s">
        <v>40</v>
      </c>
      <c r="E33" s="26" t="s">
        <v>41</v>
      </c>
      <c r="F33" s="90">
        <f>ROUND((SUM(BE127:BE273)),  2)</f>
        <v>0</v>
      </c>
      <c r="I33" s="91">
        <v>0.21</v>
      </c>
      <c r="J33" s="90">
        <f>ROUND(((SUM(BE127:BE273))*I33),  2)</f>
        <v>0</v>
      </c>
      <c r="L33" s="31"/>
    </row>
    <row r="34" spans="2:12" s="1" customFormat="1" ht="14.45" customHeight="1">
      <c r="B34" s="31"/>
      <c r="E34" s="26" t="s">
        <v>42</v>
      </c>
      <c r="F34" s="90">
        <f>ROUND((SUM(BF127:BF273)),  2)</f>
        <v>0</v>
      </c>
      <c r="I34" s="91">
        <v>0.15</v>
      </c>
      <c r="J34" s="90">
        <f>ROUND(((SUM(BF127:BF273))*I34),  2)</f>
        <v>0</v>
      </c>
      <c r="L34" s="31"/>
    </row>
    <row r="35" spans="2:12" s="1" customFormat="1" ht="14.45" hidden="1" customHeight="1">
      <c r="B35" s="31"/>
      <c r="E35" s="26" t="s">
        <v>43</v>
      </c>
      <c r="F35" s="90">
        <f>ROUND((SUM(BG127:BG273)),  2)</f>
        <v>0</v>
      </c>
      <c r="I35" s="91">
        <v>0.21</v>
      </c>
      <c r="J35" s="90">
        <f>0</f>
        <v>0</v>
      </c>
      <c r="L35" s="31"/>
    </row>
    <row r="36" spans="2:12" s="1" customFormat="1" ht="14.45" hidden="1" customHeight="1">
      <c r="B36" s="31"/>
      <c r="E36" s="26" t="s">
        <v>44</v>
      </c>
      <c r="F36" s="90">
        <f>ROUND((SUM(BH127:BH273)),  2)</f>
        <v>0</v>
      </c>
      <c r="I36" s="91">
        <v>0.15</v>
      </c>
      <c r="J36" s="90">
        <f>0</f>
        <v>0</v>
      </c>
      <c r="L36" s="31"/>
    </row>
    <row r="37" spans="2:12" s="1" customFormat="1" ht="14.45" hidden="1" customHeight="1">
      <c r="B37" s="31"/>
      <c r="E37" s="26" t="s">
        <v>45</v>
      </c>
      <c r="F37" s="90">
        <f>ROUND((SUM(BI127:BI273)),  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46</v>
      </c>
      <c r="E39" s="56"/>
      <c r="F39" s="56"/>
      <c r="G39" s="94" t="s">
        <v>47</v>
      </c>
      <c r="H39" s="95" t="s">
        <v>48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98" t="s">
        <v>52</v>
      </c>
      <c r="G61" s="42" t="s">
        <v>51</v>
      </c>
      <c r="H61" s="33"/>
      <c r="I61" s="33"/>
      <c r="J61" s="99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98" t="s">
        <v>52</v>
      </c>
      <c r="G76" s="42" t="s">
        <v>51</v>
      </c>
      <c r="H76" s="33"/>
      <c r="I76" s="33"/>
      <c r="J76" s="99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47" s="1" customFormat="1" ht="24.95" customHeight="1">
      <c r="B82" s="31"/>
      <c r="C82" s="20" t="s">
        <v>102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16</v>
      </c>
      <c r="L84" s="31"/>
    </row>
    <row r="85" spans="2:47" s="1" customFormat="1" ht="26.25" customHeight="1">
      <c r="B85" s="31"/>
      <c r="E85" s="218" t="str">
        <f>E7</f>
        <v>Rekonstrukce komunikací Akátová, Dubová, Smrková a Borová v obci Čakovičky</v>
      </c>
      <c r="F85" s="219"/>
      <c r="G85" s="219"/>
      <c r="H85" s="219"/>
      <c r="L85" s="31"/>
    </row>
    <row r="86" spans="2:47" s="1" customFormat="1" ht="12" customHeight="1">
      <c r="B86" s="31"/>
      <c r="C86" s="26" t="s">
        <v>100</v>
      </c>
      <c r="L86" s="31"/>
    </row>
    <row r="87" spans="2:47" s="1" customFormat="1" ht="16.5" customHeight="1">
      <c r="B87" s="31"/>
      <c r="E87" s="180" t="str">
        <f>E9</f>
        <v>02 - Trasa 2 - komunikace  ulice Dubová</v>
      </c>
      <c r="F87" s="220"/>
      <c r="G87" s="220"/>
      <c r="H87" s="220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20</v>
      </c>
      <c r="F89" s="24" t="str">
        <f>F12</f>
        <v>obec Čakovičky</v>
      </c>
      <c r="I89" s="26" t="s">
        <v>22</v>
      </c>
      <c r="J89" s="51" t="str">
        <f>IF(J12="","",J12)</f>
        <v>24. 4. 2022</v>
      </c>
      <c r="L89" s="31"/>
    </row>
    <row r="90" spans="2:47" s="1" customFormat="1" ht="6.95" customHeight="1">
      <c r="B90" s="31"/>
      <c r="L90" s="31"/>
    </row>
    <row r="91" spans="2:47" s="1" customFormat="1" ht="40.15" customHeight="1">
      <c r="B91" s="31"/>
      <c r="C91" s="26" t="s">
        <v>24</v>
      </c>
      <c r="F91" s="24" t="str">
        <f>E15</f>
        <v>Obec Čakovičky , Kojetická 32 , 250 63 Čakovičky</v>
      </c>
      <c r="I91" s="26" t="s">
        <v>30</v>
      </c>
      <c r="J91" s="29" t="str">
        <f>E21</f>
        <v>GRP geodézie a projekce, Ing. Iva Rotheová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0" t="s">
        <v>103</v>
      </c>
      <c r="D94" s="92"/>
      <c r="E94" s="92"/>
      <c r="F94" s="92"/>
      <c r="G94" s="92"/>
      <c r="H94" s="92"/>
      <c r="I94" s="92"/>
      <c r="J94" s="101" t="s">
        <v>104</v>
      </c>
      <c r="K94" s="92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2" t="s">
        <v>105</v>
      </c>
      <c r="J96" s="65">
        <f>J127</f>
        <v>0</v>
      </c>
      <c r="L96" s="31"/>
      <c r="AU96" s="16" t="s">
        <v>106</v>
      </c>
    </row>
    <row r="97" spans="2:12" s="8" customFormat="1" ht="24.95" customHeight="1">
      <c r="B97" s="103"/>
      <c r="D97" s="104" t="s">
        <v>107</v>
      </c>
      <c r="E97" s="105"/>
      <c r="F97" s="105"/>
      <c r="G97" s="105"/>
      <c r="H97" s="105"/>
      <c r="I97" s="105"/>
      <c r="J97" s="106">
        <f>J128</f>
        <v>0</v>
      </c>
      <c r="L97" s="103"/>
    </row>
    <row r="98" spans="2:12" s="9" customFormat="1" ht="19.899999999999999" customHeight="1">
      <c r="B98" s="107"/>
      <c r="D98" s="108" t="s">
        <v>108</v>
      </c>
      <c r="E98" s="109"/>
      <c r="F98" s="109"/>
      <c r="G98" s="109"/>
      <c r="H98" s="109"/>
      <c r="I98" s="109"/>
      <c r="J98" s="110">
        <f>J129</f>
        <v>0</v>
      </c>
      <c r="L98" s="107"/>
    </row>
    <row r="99" spans="2:12" s="9" customFormat="1" ht="19.899999999999999" customHeight="1">
      <c r="B99" s="107"/>
      <c r="D99" s="108" t="s">
        <v>109</v>
      </c>
      <c r="E99" s="109"/>
      <c r="F99" s="109"/>
      <c r="G99" s="109"/>
      <c r="H99" s="109"/>
      <c r="I99" s="109"/>
      <c r="J99" s="110">
        <f>J168</f>
        <v>0</v>
      </c>
      <c r="L99" s="107"/>
    </row>
    <row r="100" spans="2:12" s="9" customFormat="1" ht="19.899999999999999" customHeight="1">
      <c r="B100" s="107"/>
      <c r="D100" s="108" t="s">
        <v>110</v>
      </c>
      <c r="E100" s="109"/>
      <c r="F100" s="109"/>
      <c r="G100" s="109"/>
      <c r="H100" s="109"/>
      <c r="I100" s="109"/>
      <c r="J100" s="110">
        <f>J175</f>
        <v>0</v>
      </c>
      <c r="L100" s="107"/>
    </row>
    <row r="101" spans="2:12" s="9" customFormat="1" ht="19.899999999999999" customHeight="1">
      <c r="B101" s="107"/>
      <c r="D101" s="108" t="s">
        <v>111</v>
      </c>
      <c r="E101" s="109"/>
      <c r="F101" s="109"/>
      <c r="G101" s="109"/>
      <c r="H101" s="109"/>
      <c r="I101" s="109"/>
      <c r="J101" s="110">
        <f>J208</f>
        <v>0</v>
      </c>
      <c r="L101" s="107"/>
    </row>
    <row r="102" spans="2:12" s="9" customFormat="1" ht="19.899999999999999" customHeight="1">
      <c r="B102" s="107"/>
      <c r="D102" s="108" t="s">
        <v>112</v>
      </c>
      <c r="E102" s="109"/>
      <c r="F102" s="109"/>
      <c r="G102" s="109"/>
      <c r="H102" s="109"/>
      <c r="I102" s="109"/>
      <c r="J102" s="110">
        <f>J229</f>
        <v>0</v>
      </c>
      <c r="L102" s="107"/>
    </row>
    <row r="103" spans="2:12" s="9" customFormat="1" ht="19.899999999999999" customHeight="1">
      <c r="B103" s="107"/>
      <c r="D103" s="108" t="s">
        <v>113</v>
      </c>
      <c r="E103" s="109"/>
      <c r="F103" s="109"/>
      <c r="G103" s="109"/>
      <c r="H103" s="109"/>
      <c r="I103" s="109"/>
      <c r="J103" s="110">
        <f>J257</f>
        <v>0</v>
      </c>
      <c r="L103" s="107"/>
    </row>
    <row r="104" spans="2:12" s="9" customFormat="1" ht="19.899999999999999" customHeight="1">
      <c r="B104" s="107"/>
      <c r="D104" s="108" t="s">
        <v>114</v>
      </c>
      <c r="E104" s="109"/>
      <c r="F104" s="109"/>
      <c r="G104" s="109"/>
      <c r="H104" s="109"/>
      <c r="I104" s="109"/>
      <c r="J104" s="110">
        <f>J267</f>
        <v>0</v>
      </c>
      <c r="L104" s="107"/>
    </row>
    <row r="105" spans="2:12" s="8" customFormat="1" ht="24.95" customHeight="1">
      <c r="B105" s="103"/>
      <c r="D105" s="104" t="s">
        <v>115</v>
      </c>
      <c r="E105" s="105"/>
      <c r="F105" s="105"/>
      <c r="G105" s="105"/>
      <c r="H105" s="105"/>
      <c r="I105" s="105"/>
      <c r="J105" s="106">
        <f>J269</f>
        <v>0</v>
      </c>
      <c r="L105" s="103"/>
    </row>
    <row r="106" spans="2:12" s="9" customFormat="1" ht="19.899999999999999" customHeight="1">
      <c r="B106" s="107"/>
      <c r="D106" s="108" t="s">
        <v>116</v>
      </c>
      <c r="E106" s="109"/>
      <c r="F106" s="109"/>
      <c r="G106" s="109"/>
      <c r="H106" s="109"/>
      <c r="I106" s="109"/>
      <c r="J106" s="110">
        <f>J270</f>
        <v>0</v>
      </c>
      <c r="L106" s="107"/>
    </row>
    <row r="107" spans="2:12" s="9" customFormat="1" ht="19.899999999999999" customHeight="1">
      <c r="B107" s="107"/>
      <c r="D107" s="108" t="s">
        <v>117</v>
      </c>
      <c r="E107" s="109"/>
      <c r="F107" s="109"/>
      <c r="G107" s="109"/>
      <c r="H107" s="109"/>
      <c r="I107" s="109"/>
      <c r="J107" s="110">
        <f>J272</f>
        <v>0</v>
      </c>
      <c r="L107" s="107"/>
    </row>
    <row r="108" spans="2:12" s="1" customFormat="1" ht="21.75" customHeight="1">
      <c r="B108" s="31"/>
      <c r="L108" s="31"/>
    </row>
    <row r="109" spans="2:12" s="1" customFormat="1" ht="6.9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1"/>
    </row>
    <row r="113" spans="2:63" s="1" customFormat="1" ht="6.95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31"/>
    </row>
    <row r="114" spans="2:63" s="1" customFormat="1" ht="24.95" customHeight="1">
      <c r="B114" s="31"/>
      <c r="C114" s="20" t="s">
        <v>118</v>
      </c>
      <c r="L114" s="31"/>
    </row>
    <row r="115" spans="2:63" s="1" customFormat="1" ht="6.95" customHeight="1">
      <c r="B115" s="31"/>
      <c r="L115" s="31"/>
    </row>
    <row r="116" spans="2:63" s="1" customFormat="1" ht="12" customHeight="1">
      <c r="B116" s="31"/>
      <c r="C116" s="26" t="s">
        <v>16</v>
      </c>
      <c r="L116" s="31"/>
    </row>
    <row r="117" spans="2:63" s="1" customFormat="1" ht="26.25" customHeight="1">
      <c r="B117" s="31"/>
      <c r="E117" s="218" t="str">
        <f>E7</f>
        <v>Rekonstrukce komunikací Akátová, Dubová, Smrková a Borová v obci Čakovičky</v>
      </c>
      <c r="F117" s="219"/>
      <c r="G117" s="219"/>
      <c r="H117" s="219"/>
      <c r="L117" s="31"/>
    </row>
    <row r="118" spans="2:63" s="1" customFormat="1" ht="12" customHeight="1">
      <c r="B118" s="31"/>
      <c r="C118" s="26" t="s">
        <v>100</v>
      </c>
      <c r="L118" s="31"/>
    </row>
    <row r="119" spans="2:63" s="1" customFormat="1" ht="16.5" customHeight="1">
      <c r="B119" s="31"/>
      <c r="E119" s="180" t="str">
        <f>E9</f>
        <v>02 - Trasa 2 - komunikace  ulice Dubová</v>
      </c>
      <c r="F119" s="220"/>
      <c r="G119" s="220"/>
      <c r="H119" s="220"/>
      <c r="L119" s="31"/>
    </row>
    <row r="120" spans="2:63" s="1" customFormat="1" ht="6.95" customHeight="1">
      <c r="B120" s="31"/>
      <c r="L120" s="31"/>
    </row>
    <row r="121" spans="2:63" s="1" customFormat="1" ht="12" customHeight="1">
      <c r="B121" s="31"/>
      <c r="C121" s="26" t="s">
        <v>20</v>
      </c>
      <c r="F121" s="24" t="str">
        <f>F12</f>
        <v>obec Čakovičky</v>
      </c>
      <c r="I121" s="26" t="s">
        <v>22</v>
      </c>
      <c r="J121" s="51" t="str">
        <f>IF(J12="","",J12)</f>
        <v>24. 4. 2022</v>
      </c>
      <c r="L121" s="31"/>
    </row>
    <row r="122" spans="2:63" s="1" customFormat="1" ht="6.95" customHeight="1">
      <c r="B122" s="31"/>
      <c r="L122" s="31"/>
    </row>
    <row r="123" spans="2:63" s="1" customFormat="1" ht="40.15" customHeight="1">
      <c r="B123" s="31"/>
      <c r="C123" s="26" t="s">
        <v>24</v>
      </c>
      <c r="F123" s="24" t="str">
        <f>E15</f>
        <v>Obec Čakovičky , Kojetická 32 , 250 63 Čakovičky</v>
      </c>
      <c r="I123" s="26" t="s">
        <v>30</v>
      </c>
      <c r="J123" s="29" t="str">
        <f>E21</f>
        <v>GRP geodézie a projekce, Ing. Iva Rotheová</v>
      </c>
      <c r="L123" s="31"/>
    </row>
    <row r="124" spans="2:63" s="1" customFormat="1" ht="15.2" customHeight="1">
      <c r="B124" s="31"/>
      <c r="C124" s="26" t="s">
        <v>28</v>
      </c>
      <c r="F124" s="24" t="str">
        <f>IF(E18="","",E18)</f>
        <v>Vyplň údaj</v>
      </c>
      <c r="I124" s="26" t="s">
        <v>33</v>
      </c>
      <c r="J124" s="29" t="str">
        <f>E24</f>
        <v xml:space="preserve"> </v>
      </c>
      <c r="L124" s="31"/>
    </row>
    <row r="125" spans="2:63" s="1" customFormat="1" ht="10.35" customHeight="1">
      <c r="B125" s="31"/>
      <c r="L125" s="31"/>
    </row>
    <row r="126" spans="2:63" s="10" customFormat="1" ht="29.25" customHeight="1">
      <c r="B126" s="111"/>
      <c r="C126" s="112" t="s">
        <v>119</v>
      </c>
      <c r="D126" s="113" t="s">
        <v>61</v>
      </c>
      <c r="E126" s="113" t="s">
        <v>57</v>
      </c>
      <c r="F126" s="113" t="s">
        <v>58</v>
      </c>
      <c r="G126" s="113" t="s">
        <v>120</v>
      </c>
      <c r="H126" s="113" t="s">
        <v>121</v>
      </c>
      <c r="I126" s="113" t="s">
        <v>122</v>
      </c>
      <c r="J126" s="113" t="s">
        <v>104</v>
      </c>
      <c r="K126" s="114" t="s">
        <v>123</v>
      </c>
      <c r="L126" s="111"/>
      <c r="M126" s="58" t="s">
        <v>1</v>
      </c>
      <c r="N126" s="59" t="s">
        <v>40</v>
      </c>
      <c r="O126" s="59" t="s">
        <v>124</v>
      </c>
      <c r="P126" s="59" t="s">
        <v>125</v>
      </c>
      <c r="Q126" s="59" t="s">
        <v>126</v>
      </c>
      <c r="R126" s="59" t="s">
        <v>127</v>
      </c>
      <c r="S126" s="59" t="s">
        <v>128</v>
      </c>
      <c r="T126" s="60" t="s">
        <v>129</v>
      </c>
    </row>
    <row r="127" spans="2:63" s="1" customFormat="1" ht="22.9" customHeight="1">
      <c r="B127" s="31"/>
      <c r="C127" s="63" t="s">
        <v>130</v>
      </c>
      <c r="J127" s="115">
        <f>BK127</f>
        <v>0</v>
      </c>
      <c r="L127" s="31"/>
      <c r="M127" s="61"/>
      <c r="N127" s="52"/>
      <c r="O127" s="52"/>
      <c r="P127" s="116">
        <f>P128+P269</f>
        <v>0</v>
      </c>
      <c r="Q127" s="52"/>
      <c r="R127" s="116">
        <f>R128+R269</f>
        <v>476.49775860000005</v>
      </c>
      <c r="S127" s="52"/>
      <c r="T127" s="117">
        <f>T128+T269</f>
        <v>189.41399999999999</v>
      </c>
      <c r="AT127" s="16" t="s">
        <v>75</v>
      </c>
      <c r="AU127" s="16" t="s">
        <v>106</v>
      </c>
      <c r="BK127" s="118">
        <f>BK128+BK269</f>
        <v>0</v>
      </c>
    </row>
    <row r="128" spans="2:63" s="11" customFormat="1" ht="25.9" customHeight="1">
      <c r="B128" s="119"/>
      <c r="D128" s="120" t="s">
        <v>75</v>
      </c>
      <c r="E128" s="121" t="s">
        <v>131</v>
      </c>
      <c r="F128" s="121" t="s">
        <v>132</v>
      </c>
      <c r="I128" s="122"/>
      <c r="J128" s="123">
        <f>BK128</f>
        <v>0</v>
      </c>
      <c r="L128" s="119"/>
      <c r="M128" s="124"/>
      <c r="P128" s="125">
        <f>P129+P168+P175+P208+P229+P257+P267</f>
        <v>0</v>
      </c>
      <c r="R128" s="125">
        <f>R129+R168+R175+R208+R229+R257+R267</f>
        <v>476.49775860000005</v>
      </c>
      <c r="T128" s="126">
        <f>T129+T168+T175+T208+T229+T257+T267</f>
        <v>189.41399999999999</v>
      </c>
      <c r="AR128" s="120" t="s">
        <v>84</v>
      </c>
      <c r="AT128" s="127" t="s">
        <v>75</v>
      </c>
      <c r="AU128" s="127" t="s">
        <v>76</v>
      </c>
      <c r="AY128" s="120" t="s">
        <v>133</v>
      </c>
      <c r="BK128" s="128">
        <f>BK129+BK168+BK175+BK208+BK229+BK257+BK267</f>
        <v>0</v>
      </c>
    </row>
    <row r="129" spans="2:65" s="11" customFormat="1" ht="22.9" customHeight="1">
      <c r="B129" s="119"/>
      <c r="D129" s="120" t="s">
        <v>75</v>
      </c>
      <c r="E129" s="129" t="s">
        <v>84</v>
      </c>
      <c r="F129" s="129" t="s">
        <v>134</v>
      </c>
      <c r="I129" s="122"/>
      <c r="J129" s="130">
        <f>BK129</f>
        <v>0</v>
      </c>
      <c r="L129" s="119"/>
      <c r="M129" s="124"/>
      <c r="P129" s="125">
        <f>SUM(P130:P167)</f>
        <v>0</v>
      </c>
      <c r="R129" s="125">
        <f>SUM(R130:R167)</f>
        <v>104.92409000000001</v>
      </c>
      <c r="T129" s="126">
        <f>SUM(T130:T167)</f>
        <v>189.41399999999999</v>
      </c>
      <c r="AR129" s="120" t="s">
        <v>84</v>
      </c>
      <c r="AT129" s="127" t="s">
        <v>75</v>
      </c>
      <c r="AU129" s="127" t="s">
        <v>84</v>
      </c>
      <c r="AY129" s="120" t="s">
        <v>133</v>
      </c>
      <c r="BK129" s="128">
        <f>SUM(BK130:BK167)</f>
        <v>0</v>
      </c>
    </row>
    <row r="130" spans="2:65" s="1" customFormat="1" ht="24.2" customHeight="1">
      <c r="B130" s="31"/>
      <c r="C130" s="131" t="s">
        <v>84</v>
      </c>
      <c r="D130" s="131" t="s">
        <v>135</v>
      </c>
      <c r="E130" s="132" t="s">
        <v>142</v>
      </c>
      <c r="F130" s="133" t="s">
        <v>143</v>
      </c>
      <c r="G130" s="134" t="s">
        <v>138</v>
      </c>
      <c r="H130" s="135">
        <v>29</v>
      </c>
      <c r="I130" s="136"/>
      <c r="J130" s="137">
        <f>ROUND(I130*H130,2)</f>
        <v>0</v>
      </c>
      <c r="K130" s="133" t="s">
        <v>139</v>
      </c>
      <c r="L130" s="31"/>
      <c r="M130" s="138" t="s">
        <v>1</v>
      </c>
      <c r="N130" s="139" t="s">
        <v>41</v>
      </c>
      <c r="P130" s="140">
        <f>O130*H130</f>
        <v>0</v>
      </c>
      <c r="Q130" s="140">
        <v>0</v>
      </c>
      <c r="R130" s="140">
        <f>Q130*H130</f>
        <v>0</v>
      </c>
      <c r="S130" s="140">
        <v>0.29499999999999998</v>
      </c>
      <c r="T130" s="141">
        <f>S130*H130</f>
        <v>8.5549999999999997</v>
      </c>
      <c r="AR130" s="142" t="s">
        <v>140</v>
      </c>
      <c r="AT130" s="142" t="s">
        <v>135</v>
      </c>
      <c r="AU130" s="142" t="s">
        <v>86</v>
      </c>
      <c r="AY130" s="16" t="s">
        <v>133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6" t="s">
        <v>84</v>
      </c>
      <c r="BK130" s="143">
        <f>ROUND(I130*H130,2)</f>
        <v>0</v>
      </c>
      <c r="BL130" s="16" t="s">
        <v>140</v>
      </c>
      <c r="BM130" s="142" t="s">
        <v>421</v>
      </c>
    </row>
    <row r="131" spans="2:65" s="13" customFormat="1" ht="11.25">
      <c r="B131" s="151"/>
      <c r="D131" s="145" t="s">
        <v>153</v>
      </c>
      <c r="E131" s="152" t="s">
        <v>1</v>
      </c>
      <c r="F131" s="153" t="s">
        <v>422</v>
      </c>
      <c r="H131" s="154">
        <v>29</v>
      </c>
      <c r="I131" s="155"/>
      <c r="L131" s="151"/>
      <c r="M131" s="156"/>
      <c r="T131" s="157"/>
      <c r="AT131" s="152" t="s">
        <v>153</v>
      </c>
      <c r="AU131" s="152" t="s">
        <v>86</v>
      </c>
      <c r="AV131" s="13" t="s">
        <v>86</v>
      </c>
      <c r="AW131" s="13" t="s">
        <v>32</v>
      </c>
      <c r="AX131" s="13" t="s">
        <v>76</v>
      </c>
      <c r="AY131" s="152" t="s">
        <v>133</v>
      </c>
    </row>
    <row r="132" spans="2:65" s="14" customFormat="1" ht="11.25">
      <c r="B132" s="158"/>
      <c r="D132" s="145" t="s">
        <v>153</v>
      </c>
      <c r="E132" s="159" t="s">
        <v>1</v>
      </c>
      <c r="F132" s="160" t="s">
        <v>158</v>
      </c>
      <c r="H132" s="161">
        <v>29</v>
      </c>
      <c r="I132" s="162"/>
      <c r="L132" s="158"/>
      <c r="M132" s="163"/>
      <c r="T132" s="164"/>
      <c r="AT132" s="159" t="s">
        <v>153</v>
      </c>
      <c r="AU132" s="159" t="s">
        <v>86</v>
      </c>
      <c r="AV132" s="14" t="s">
        <v>140</v>
      </c>
      <c r="AW132" s="14" t="s">
        <v>32</v>
      </c>
      <c r="AX132" s="14" t="s">
        <v>84</v>
      </c>
      <c r="AY132" s="159" t="s">
        <v>133</v>
      </c>
    </row>
    <row r="133" spans="2:65" s="1" customFormat="1" ht="16.5" customHeight="1">
      <c r="B133" s="31"/>
      <c r="C133" s="131" t="s">
        <v>86</v>
      </c>
      <c r="D133" s="131" t="s">
        <v>135</v>
      </c>
      <c r="E133" s="132" t="s">
        <v>160</v>
      </c>
      <c r="F133" s="133" t="s">
        <v>161</v>
      </c>
      <c r="G133" s="134" t="s">
        <v>162</v>
      </c>
      <c r="H133" s="135">
        <v>5.5</v>
      </c>
      <c r="I133" s="136"/>
      <c r="J133" s="137">
        <f>ROUND(I133*H133,2)</f>
        <v>0</v>
      </c>
      <c r="K133" s="133" t="s">
        <v>139</v>
      </c>
      <c r="L133" s="31"/>
      <c r="M133" s="138" t="s">
        <v>1</v>
      </c>
      <c r="N133" s="139" t="s">
        <v>41</v>
      </c>
      <c r="P133" s="140">
        <f>O133*H133</f>
        <v>0</v>
      </c>
      <c r="Q133" s="140">
        <v>0</v>
      </c>
      <c r="R133" s="140">
        <f>Q133*H133</f>
        <v>0</v>
      </c>
      <c r="S133" s="140">
        <v>0.20499999999999999</v>
      </c>
      <c r="T133" s="141">
        <f>S133*H133</f>
        <v>1.1274999999999999</v>
      </c>
      <c r="AR133" s="142" t="s">
        <v>140</v>
      </c>
      <c r="AT133" s="142" t="s">
        <v>135</v>
      </c>
      <c r="AU133" s="142" t="s">
        <v>86</v>
      </c>
      <c r="AY133" s="16" t="s">
        <v>133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6" t="s">
        <v>84</v>
      </c>
      <c r="BK133" s="143">
        <f>ROUND(I133*H133,2)</f>
        <v>0</v>
      </c>
      <c r="BL133" s="16" t="s">
        <v>140</v>
      </c>
      <c r="BM133" s="142" t="s">
        <v>423</v>
      </c>
    </row>
    <row r="134" spans="2:65" s="1" customFormat="1" ht="24.2" customHeight="1">
      <c r="B134" s="31"/>
      <c r="C134" s="131" t="s">
        <v>145</v>
      </c>
      <c r="D134" s="131" t="s">
        <v>135</v>
      </c>
      <c r="E134" s="132" t="s">
        <v>146</v>
      </c>
      <c r="F134" s="133" t="s">
        <v>147</v>
      </c>
      <c r="G134" s="134" t="s">
        <v>138</v>
      </c>
      <c r="H134" s="135">
        <v>9</v>
      </c>
      <c r="I134" s="136"/>
      <c r="J134" s="137">
        <f>ROUND(I134*H134,2)</f>
        <v>0</v>
      </c>
      <c r="K134" s="133" t="s">
        <v>139</v>
      </c>
      <c r="L134" s="31"/>
      <c r="M134" s="138" t="s">
        <v>1</v>
      </c>
      <c r="N134" s="139" t="s">
        <v>41</v>
      </c>
      <c r="P134" s="140">
        <f>O134*H134</f>
        <v>0</v>
      </c>
      <c r="Q134" s="140">
        <v>0</v>
      </c>
      <c r="R134" s="140">
        <f>Q134*H134</f>
        <v>0</v>
      </c>
      <c r="S134" s="140">
        <v>0.32500000000000001</v>
      </c>
      <c r="T134" s="141">
        <f>S134*H134</f>
        <v>2.9250000000000003</v>
      </c>
      <c r="AR134" s="142" t="s">
        <v>140</v>
      </c>
      <c r="AT134" s="142" t="s">
        <v>135</v>
      </c>
      <c r="AU134" s="142" t="s">
        <v>86</v>
      </c>
      <c r="AY134" s="16" t="s">
        <v>133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6" t="s">
        <v>84</v>
      </c>
      <c r="BK134" s="143">
        <f>ROUND(I134*H134,2)</f>
        <v>0</v>
      </c>
      <c r="BL134" s="16" t="s">
        <v>140</v>
      </c>
      <c r="BM134" s="142" t="s">
        <v>424</v>
      </c>
    </row>
    <row r="135" spans="2:65" s="1" customFormat="1" ht="24.2" customHeight="1">
      <c r="B135" s="31"/>
      <c r="C135" s="131" t="s">
        <v>140</v>
      </c>
      <c r="D135" s="131" t="s">
        <v>135</v>
      </c>
      <c r="E135" s="132" t="s">
        <v>149</v>
      </c>
      <c r="F135" s="133" t="s">
        <v>150</v>
      </c>
      <c r="G135" s="134" t="s">
        <v>151</v>
      </c>
      <c r="H135" s="135">
        <v>136.005</v>
      </c>
      <c r="I135" s="136"/>
      <c r="J135" s="137">
        <f>ROUND(I135*H135,2)</f>
        <v>0</v>
      </c>
      <c r="K135" s="133" t="s">
        <v>139</v>
      </c>
      <c r="L135" s="31"/>
      <c r="M135" s="138" t="s">
        <v>1</v>
      </c>
      <c r="N135" s="139" t="s">
        <v>41</v>
      </c>
      <c r="P135" s="140">
        <f>O135*H135</f>
        <v>0</v>
      </c>
      <c r="Q135" s="140">
        <v>0</v>
      </c>
      <c r="R135" s="140">
        <f>Q135*H135</f>
        <v>0</v>
      </c>
      <c r="S135" s="140">
        <v>1.3</v>
      </c>
      <c r="T135" s="141">
        <f>S135*H135</f>
        <v>176.8065</v>
      </c>
      <c r="AR135" s="142" t="s">
        <v>140</v>
      </c>
      <c r="AT135" s="142" t="s">
        <v>135</v>
      </c>
      <c r="AU135" s="142" t="s">
        <v>86</v>
      </c>
      <c r="AY135" s="16" t="s">
        <v>133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84</v>
      </c>
      <c r="BK135" s="143">
        <f>ROUND(I135*H135,2)</f>
        <v>0</v>
      </c>
      <c r="BL135" s="16" t="s">
        <v>140</v>
      </c>
      <c r="BM135" s="142" t="s">
        <v>425</v>
      </c>
    </row>
    <row r="136" spans="2:65" s="12" customFormat="1" ht="11.25">
      <c r="B136" s="144"/>
      <c r="D136" s="145" t="s">
        <v>153</v>
      </c>
      <c r="E136" s="146" t="s">
        <v>1</v>
      </c>
      <c r="F136" s="147" t="s">
        <v>154</v>
      </c>
      <c r="H136" s="146" t="s">
        <v>1</v>
      </c>
      <c r="I136" s="148"/>
      <c r="L136" s="144"/>
      <c r="M136" s="149"/>
      <c r="T136" s="150"/>
      <c r="AT136" s="146" t="s">
        <v>153</v>
      </c>
      <c r="AU136" s="146" t="s">
        <v>86</v>
      </c>
      <c r="AV136" s="12" t="s">
        <v>84</v>
      </c>
      <c r="AW136" s="12" t="s">
        <v>32</v>
      </c>
      <c r="AX136" s="12" t="s">
        <v>76</v>
      </c>
      <c r="AY136" s="146" t="s">
        <v>133</v>
      </c>
    </row>
    <row r="137" spans="2:65" s="13" customFormat="1" ht="11.25">
      <c r="B137" s="151"/>
      <c r="D137" s="145" t="s">
        <v>153</v>
      </c>
      <c r="E137" s="152" t="s">
        <v>1</v>
      </c>
      <c r="F137" s="153" t="s">
        <v>426</v>
      </c>
      <c r="H137" s="154">
        <v>132.10499999999999</v>
      </c>
      <c r="I137" s="155"/>
      <c r="L137" s="151"/>
      <c r="M137" s="156"/>
      <c r="T137" s="157"/>
      <c r="AT137" s="152" t="s">
        <v>153</v>
      </c>
      <c r="AU137" s="152" t="s">
        <v>86</v>
      </c>
      <c r="AV137" s="13" t="s">
        <v>86</v>
      </c>
      <c r="AW137" s="13" t="s">
        <v>32</v>
      </c>
      <c r="AX137" s="13" t="s">
        <v>76</v>
      </c>
      <c r="AY137" s="152" t="s">
        <v>133</v>
      </c>
    </row>
    <row r="138" spans="2:65" s="12" customFormat="1" ht="11.25">
      <c r="B138" s="144"/>
      <c r="D138" s="145" t="s">
        <v>153</v>
      </c>
      <c r="E138" s="146" t="s">
        <v>1</v>
      </c>
      <c r="F138" s="147" t="s">
        <v>156</v>
      </c>
      <c r="H138" s="146" t="s">
        <v>1</v>
      </c>
      <c r="I138" s="148"/>
      <c r="L138" s="144"/>
      <c r="M138" s="149"/>
      <c r="T138" s="150"/>
      <c r="AT138" s="146" t="s">
        <v>153</v>
      </c>
      <c r="AU138" s="146" t="s">
        <v>86</v>
      </c>
      <c r="AV138" s="12" t="s">
        <v>84</v>
      </c>
      <c r="AW138" s="12" t="s">
        <v>32</v>
      </c>
      <c r="AX138" s="12" t="s">
        <v>76</v>
      </c>
      <c r="AY138" s="146" t="s">
        <v>133</v>
      </c>
    </row>
    <row r="139" spans="2:65" s="13" customFormat="1" ht="11.25">
      <c r="B139" s="151"/>
      <c r="D139" s="145" t="s">
        <v>153</v>
      </c>
      <c r="E139" s="152" t="s">
        <v>1</v>
      </c>
      <c r="F139" s="153" t="s">
        <v>427</v>
      </c>
      <c r="H139" s="154">
        <v>3.9</v>
      </c>
      <c r="I139" s="155"/>
      <c r="L139" s="151"/>
      <c r="M139" s="156"/>
      <c r="T139" s="157"/>
      <c r="AT139" s="152" t="s">
        <v>153</v>
      </c>
      <c r="AU139" s="152" t="s">
        <v>86</v>
      </c>
      <c r="AV139" s="13" t="s">
        <v>86</v>
      </c>
      <c r="AW139" s="13" t="s">
        <v>32</v>
      </c>
      <c r="AX139" s="13" t="s">
        <v>76</v>
      </c>
      <c r="AY139" s="152" t="s">
        <v>133</v>
      </c>
    </row>
    <row r="140" spans="2:65" s="14" customFormat="1" ht="11.25">
      <c r="B140" s="158"/>
      <c r="D140" s="145" t="s">
        <v>153</v>
      </c>
      <c r="E140" s="159" t="s">
        <v>1</v>
      </c>
      <c r="F140" s="160" t="s">
        <v>158</v>
      </c>
      <c r="H140" s="161">
        <v>136.005</v>
      </c>
      <c r="I140" s="162"/>
      <c r="L140" s="158"/>
      <c r="M140" s="163"/>
      <c r="T140" s="164"/>
      <c r="AT140" s="159" t="s">
        <v>153</v>
      </c>
      <c r="AU140" s="159" t="s">
        <v>86</v>
      </c>
      <c r="AV140" s="14" t="s">
        <v>140</v>
      </c>
      <c r="AW140" s="14" t="s">
        <v>32</v>
      </c>
      <c r="AX140" s="14" t="s">
        <v>84</v>
      </c>
      <c r="AY140" s="159" t="s">
        <v>133</v>
      </c>
    </row>
    <row r="141" spans="2:65" s="1" customFormat="1" ht="37.9" customHeight="1">
      <c r="B141" s="31"/>
      <c r="C141" s="131" t="s">
        <v>159</v>
      </c>
      <c r="D141" s="131" t="s">
        <v>135</v>
      </c>
      <c r="E141" s="132" t="s">
        <v>170</v>
      </c>
      <c r="F141" s="133" t="s">
        <v>171</v>
      </c>
      <c r="G141" s="134" t="s">
        <v>151</v>
      </c>
      <c r="H141" s="135">
        <v>512.154</v>
      </c>
      <c r="I141" s="136"/>
      <c r="J141" s="137">
        <f>ROUND(I141*H141,2)</f>
        <v>0</v>
      </c>
      <c r="K141" s="133" t="s">
        <v>139</v>
      </c>
      <c r="L141" s="31"/>
      <c r="M141" s="138" t="s">
        <v>1</v>
      </c>
      <c r="N141" s="139" t="s">
        <v>41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140</v>
      </c>
      <c r="AT141" s="142" t="s">
        <v>135</v>
      </c>
      <c r="AU141" s="142" t="s">
        <v>86</v>
      </c>
      <c r="AY141" s="16" t="s">
        <v>133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84</v>
      </c>
      <c r="BK141" s="143">
        <f>ROUND(I141*H141,2)</f>
        <v>0</v>
      </c>
      <c r="BL141" s="16" t="s">
        <v>140</v>
      </c>
      <c r="BM141" s="142" t="s">
        <v>428</v>
      </c>
    </row>
    <row r="142" spans="2:65" s="13" customFormat="1" ht="22.5">
      <c r="B142" s="151"/>
      <c r="D142" s="145" t="s">
        <v>153</v>
      </c>
      <c r="E142" s="152" t="s">
        <v>1</v>
      </c>
      <c r="F142" s="153" t="s">
        <v>429</v>
      </c>
      <c r="H142" s="154">
        <v>512.154</v>
      </c>
      <c r="I142" s="155"/>
      <c r="L142" s="151"/>
      <c r="M142" s="156"/>
      <c r="T142" s="157"/>
      <c r="AT142" s="152" t="s">
        <v>153</v>
      </c>
      <c r="AU142" s="152" t="s">
        <v>86</v>
      </c>
      <c r="AV142" s="13" t="s">
        <v>86</v>
      </c>
      <c r="AW142" s="13" t="s">
        <v>32</v>
      </c>
      <c r="AX142" s="13" t="s">
        <v>76</v>
      </c>
      <c r="AY142" s="152" t="s">
        <v>133</v>
      </c>
    </row>
    <row r="143" spans="2:65" s="14" customFormat="1" ht="11.25">
      <c r="B143" s="158"/>
      <c r="D143" s="145" t="s">
        <v>153</v>
      </c>
      <c r="E143" s="159" t="s">
        <v>1</v>
      </c>
      <c r="F143" s="160" t="s">
        <v>158</v>
      </c>
      <c r="H143" s="161">
        <v>512.154</v>
      </c>
      <c r="I143" s="162"/>
      <c r="L143" s="158"/>
      <c r="M143" s="163"/>
      <c r="T143" s="164"/>
      <c r="AT143" s="159" t="s">
        <v>153</v>
      </c>
      <c r="AU143" s="159" t="s">
        <v>86</v>
      </c>
      <c r="AV143" s="14" t="s">
        <v>140</v>
      </c>
      <c r="AW143" s="14" t="s">
        <v>32</v>
      </c>
      <c r="AX143" s="14" t="s">
        <v>84</v>
      </c>
      <c r="AY143" s="159" t="s">
        <v>133</v>
      </c>
    </row>
    <row r="144" spans="2:65" s="1" customFormat="1" ht="24.2" customHeight="1">
      <c r="B144" s="31"/>
      <c r="C144" s="131" t="s">
        <v>164</v>
      </c>
      <c r="D144" s="131" t="s">
        <v>135</v>
      </c>
      <c r="E144" s="132" t="s">
        <v>165</v>
      </c>
      <c r="F144" s="133" t="s">
        <v>166</v>
      </c>
      <c r="G144" s="134" t="s">
        <v>151</v>
      </c>
      <c r="H144" s="135">
        <v>36.512</v>
      </c>
      <c r="I144" s="136"/>
      <c r="J144" s="137">
        <f>ROUND(I144*H144,2)</f>
        <v>0</v>
      </c>
      <c r="K144" s="133" t="s">
        <v>139</v>
      </c>
      <c r="L144" s="31"/>
      <c r="M144" s="138" t="s">
        <v>1</v>
      </c>
      <c r="N144" s="139" t="s">
        <v>41</v>
      </c>
      <c r="P144" s="140">
        <f>O144*H144</f>
        <v>0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140</v>
      </c>
      <c r="AT144" s="142" t="s">
        <v>135</v>
      </c>
      <c r="AU144" s="142" t="s">
        <v>86</v>
      </c>
      <c r="AY144" s="16" t="s">
        <v>133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6" t="s">
        <v>84</v>
      </c>
      <c r="BK144" s="143">
        <f>ROUND(I144*H144,2)</f>
        <v>0</v>
      </c>
      <c r="BL144" s="16" t="s">
        <v>140</v>
      </c>
      <c r="BM144" s="142" t="s">
        <v>430</v>
      </c>
    </row>
    <row r="145" spans="2:65" s="13" customFormat="1" ht="11.25">
      <c r="B145" s="151"/>
      <c r="D145" s="145" t="s">
        <v>153</v>
      </c>
      <c r="E145" s="152" t="s">
        <v>1</v>
      </c>
      <c r="F145" s="153" t="s">
        <v>431</v>
      </c>
      <c r="H145" s="154">
        <v>36.512</v>
      </c>
      <c r="I145" s="155"/>
      <c r="L145" s="151"/>
      <c r="M145" s="156"/>
      <c r="T145" s="157"/>
      <c r="AT145" s="152" t="s">
        <v>153</v>
      </c>
      <c r="AU145" s="152" t="s">
        <v>86</v>
      </c>
      <c r="AV145" s="13" t="s">
        <v>86</v>
      </c>
      <c r="AW145" s="13" t="s">
        <v>32</v>
      </c>
      <c r="AX145" s="13" t="s">
        <v>76</v>
      </c>
      <c r="AY145" s="152" t="s">
        <v>133</v>
      </c>
    </row>
    <row r="146" spans="2:65" s="14" customFormat="1" ht="11.25">
      <c r="B146" s="158"/>
      <c r="D146" s="145" t="s">
        <v>153</v>
      </c>
      <c r="E146" s="159" t="s">
        <v>1</v>
      </c>
      <c r="F146" s="160" t="s">
        <v>158</v>
      </c>
      <c r="H146" s="161">
        <v>36.512</v>
      </c>
      <c r="I146" s="162"/>
      <c r="L146" s="158"/>
      <c r="M146" s="163"/>
      <c r="T146" s="164"/>
      <c r="AT146" s="159" t="s">
        <v>153</v>
      </c>
      <c r="AU146" s="159" t="s">
        <v>86</v>
      </c>
      <c r="AV146" s="14" t="s">
        <v>140</v>
      </c>
      <c r="AW146" s="14" t="s">
        <v>32</v>
      </c>
      <c r="AX146" s="14" t="s">
        <v>84</v>
      </c>
      <c r="AY146" s="159" t="s">
        <v>133</v>
      </c>
    </row>
    <row r="147" spans="2:65" s="1" customFormat="1" ht="24.2" customHeight="1">
      <c r="B147" s="31"/>
      <c r="C147" s="131" t="s">
        <v>169</v>
      </c>
      <c r="D147" s="131" t="s">
        <v>135</v>
      </c>
      <c r="E147" s="132" t="s">
        <v>175</v>
      </c>
      <c r="F147" s="133" t="s">
        <v>176</v>
      </c>
      <c r="G147" s="134" t="s">
        <v>151</v>
      </c>
      <c r="H147" s="135">
        <v>548.66600000000005</v>
      </c>
      <c r="I147" s="136"/>
      <c r="J147" s="137">
        <f>ROUND(I147*H147,2)</f>
        <v>0</v>
      </c>
      <c r="K147" s="133" t="s">
        <v>139</v>
      </c>
      <c r="L147" s="31"/>
      <c r="M147" s="138" t="s">
        <v>1</v>
      </c>
      <c r="N147" s="139" t="s">
        <v>41</v>
      </c>
      <c r="P147" s="140">
        <f>O147*H147</f>
        <v>0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140</v>
      </c>
      <c r="AT147" s="142" t="s">
        <v>135</v>
      </c>
      <c r="AU147" s="142" t="s">
        <v>86</v>
      </c>
      <c r="AY147" s="16" t="s">
        <v>133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6" t="s">
        <v>84</v>
      </c>
      <c r="BK147" s="143">
        <f>ROUND(I147*H147,2)</f>
        <v>0</v>
      </c>
      <c r="BL147" s="16" t="s">
        <v>140</v>
      </c>
      <c r="BM147" s="142" t="s">
        <v>432</v>
      </c>
    </row>
    <row r="148" spans="2:65" s="1" customFormat="1" ht="37.9" customHeight="1">
      <c r="B148" s="31"/>
      <c r="C148" s="131" t="s">
        <v>174</v>
      </c>
      <c r="D148" s="131" t="s">
        <v>135</v>
      </c>
      <c r="E148" s="132" t="s">
        <v>179</v>
      </c>
      <c r="F148" s="133" t="s">
        <v>180</v>
      </c>
      <c r="G148" s="134" t="s">
        <v>151</v>
      </c>
      <c r="H148" s="135">
        <v>548.66600000000005</v>
      </c>
      <c r="I148" s="136"/>
      <c r="J148" s="137">
        <f>ROUND(I148*H148,2)</f>
        <v>0</v>
      </c>
      <c r="K148" s="133" t="s">
        <v>139</v>
      </c>
      <c r="L148" s="31"/>
      <c r="M148" s="138" t="s">
        <v>1</v>
      </c>
      <c r="N148" s="139" t="s">
        <v>41</v>
      </c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140</v>
      </c>
      <c r="AT148" s="142" t="s">
        <v>135</v>
      </c>
      <c r="AU148" s="142" t="s">
        <v>86</v>
      </c>
      <c r="AY148" s="16" t="s">
        <v>133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6" t="s">
        <v>84</v>
      </c>
      <c r="BK148" s="143">
        <f>ROUND(I148*H148,2)</f>
        <v>0</v>
      </c>
      <c r="BL148" s="16" t="s">
        <v>140</v>
      </c>
      <c r="BM148" s="142" t="s">
        <v>433</v>
      </c>
    </row>
    <row r="149" spans="2:65" s="13" customFormat="1" ht="11.25">
      <c r="B149" s="151"/>
      <c r="D149" s="145" t="s">
        <v>153</v>
      </c>
      <c r="E149" s="152" t="s">
        <v>1</v>
      </c>
      <c r="F149" s="153" t="s">
        <v>434</v>
      </c>
      <c r="H149" s="154">
        <v>548.66600000000005</v>
      </c>
      <c r="I149" s="155"/>
      <c r="L149" s="151"/>
      <c r="M149" s="156"/>
      <c r="T149" s="157"/>
      <c r="AT149" s="152" t="s">
        <v>153</v>
      </c>
      <c r="AU149" s="152" t="s">
        <v>86</v>
      </c>
      <c r="AV149" s="13" t="s">
        <v>86</v>
      </c>
      <c r="AW149" s="13" t="s">
        <v>32</v>
      </c>
      <c r="AX149" s="13" t="s">
        <v>76</v>
      </c>
      <c r="AY149" s="152" t="s">
        <v>133</v>
      </c>
    </row>
    <row r="150" spans="2:65" s="14" customFormat="1" ht="11.25">
      <c r="B150" s="158"/>
      <c r="D150" s="145" t="s">
        <v>153</v>
      </c>
      <c r="E150" s="159" t="s">
        <v>1</v>
      </c>
      <c r="F150" s="160" t="s">
        <v>158</v>
      </c>
      <c r="H150" s="161">
        <v>548.66600000000005</v>
      </c>
      <c r="I150" s="162"/>
      <c r="L150" s="158"/>
      <c r="M150" s="163"/>
      <c r="T150" s="164"/>
      <c r="AT150" s="159" t="s">
        <v>153</v>
      </c>
      <c r="AU150" s="159" t="s">
        <v>86</v>
      </c>
      <c r="AV150" s="14" t="s">
        <v>140</v>
      </c>
      <c r="AW150" s="14" t="s">
        <v>32</v>
      </c>
      <c r="AX150" s="14" t="s">
        <v>84</v>
      </c>
      <c r="AY150" s="159" t="s">
        <v>133</v>
      </c>
    </row>
    <row r="151" spans="2:65" s="1" customFormat="1" ht="37.9" customHeight="1">
      <c r="B151" s="31"/>
      <c r="C151" s="131" t="s">
        <v>178</v>
      </c>
      <c r="D151" s="131" t="s">
        <v>135</v>
      </c>
      <c r="E151" s="132" t="s">
        <v>183</v>
      </c>
      <c r="F151" s="133" t="s">
        <v>184</v>
      </c>
      <c r="G151" s="134" t="s">
        <v>151</v>
      </c>
      <c r="H151" s="135">
        <v>2743.33</v>
      </c>
      <c r="I151" s="136"/>
      <c r="J151" s="137">
        <f>ROUND(I151*H151,2)</f>
        <v>0</v>
      </c>
      <c r="K151" s="133" t="s">
        <v>139</v>
      </c>
      <c r="L151" s="31"/>
      <c r="M151" s="138" t="s">
        <v>1</v>
      </c>
      <c r="N151" s="139" t="s">
        <v>41</v>
      </c>
      <c r="P151" s="140">
        <f>O151*H151</f>
        <v>0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140</v>
      </c>
      <c r="AT151" s="142" t="s">
        <v>135</v>
      </c>
      <c r="AU151" s="142" t="s">
        <v>86</v>
      </c>
      <c r="AY151" s="16" t="s">
        <v>133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6" t="s">
        <v>84</v>
      </c>
      <c r="BK151" s="143">
        <f>ROUND(I151*H151,2)</f>
        <v>0</v>
      </c>
      <c r="BL151" s="16" t="s">
        <v>140</v>
      </c>
      <c r="BM151" s="142" t="s">
        <v>435</v>
      </c>
    </row>
    <row r="152" spans="2:65" s="13" customFormat="1" ht="11.25">
      <c r="B152" s="151"/>
      <c r="D152" s="145" t="s">
        <v>153</v>
      </c>
      <c r="E152" s="152" t="s">
        <v>1</v>
      </c>
      <c r="F152" s="153" t="s">
        <v>436</v>
      </c>
      <c r="H152" s="154">
        <v>2743.33</v>
      </c>
      <c r="I152" s="155"/>
      <c r="L152" s="151"/>
      <c r="M152" s="156"/>
      <c r="T152" s="157"/>
      <c r="AT152" s="152" t="s">
        <v>153</v>
      </c>
      <c r="AU152" s="152" t="s">
        <v>86</v>
      </c>
      <c r="AV152" s="13" t="s">
        <v>86</v>
      </c>
      <c r="AW152" s="13" t="s">
        <v>32</v>
      </c>
      <c r="AX152" s="13" t="s">
        <v>76</v>
      </c>
      <c r="AY152" s="152" t="s">
        <v>133</v>
      </c>
    </row>
    <row r="153" spans="2:65" s="14" customFormat="1" ht="11.25">
      <c r="B153" s="158"/>
      <c r="D153" s="145" t="s">
        <v>153</v>
      </c>
      <c r="E153" s="159" t="s">
        <v>1</v>
      </c>
      <c r="F153" s="160" t="s">
        <v>158</v>
      </c>
      <c r="H153" s="161">
        <v>2743.33</v>
      </c>
      <c r="I153" s="162"/>
      <c r="L153" s="158"/>
      <c r="M153" s="163"/>
      <c r="T153" s="164"/>
      <c r="AT153" s="159" t="s">
        <v>153</v>
      </c>
      <c r="AU153" s="159" t="s">
        <v>86</v>
      </c>
      <c r="AV153" s="14" t="s">
        <v>140</v>
      </c>
      <c r="AW153" s="14" t="s">
        <v>32</v>
      </c>
      <c r="AX153" s="14" t="s">
        <v>84</v>
      </c>
      <c r="AY153" s="159" t="s">
        <v>133</v>
      </c>
    </row>
    <row r="154" spans="2:65" s="1" customFormat="1" ht="16.5" customHeight="1">
      <c r="B154" s="31"/>
      <c r="C154" s="131" t="s">
        <v>182</v>
      </c>
      <c r="D154" s="131" t="s">
        <v>135</v>
      </c>
      <c r="E154" s="132" t="s">
        <v>188</v>
      </c>
      <c r="F154" s="133" t="s">
        <v>189</v>
      </c>
      <c r="G154" s="134" t="s">
        <v>151</v>
      </c>
      <c r="H154" s="135">
        <v>548.66600000000005</v>
      </c>
      <c r="I154" s="136"/>
      <c r="J154" s="137">
        <f>ROUND(I154*H154,2)</f>
        <v>0</v>
      </c>
      <c r="K154" s="133" t="s">
        <v>139</v>
      </c>
      <c r="L154" s="31"/>
      <c r="M154" s="138" t="s">
        <v>1</v>
      </c>
      <c r="N154" s="139" t="s">
        <v>41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140</v>
      </c>
      <c r="AT154" s="142" t="s">
        <v>135</v>
      </c>
      <c r="AU154" s="142" t="s">
        <v>86</v>
      </c>
      <c r="AY154" s="16" t="s">
        <v>133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6" t="s">
        <v>84</v>
      </c>
      <c r="BK154" s="143">
        <f>ROUND(I154*H154,2)</f>
        <v>0</v>
      </c>
      <c r="BL154" s="16" t="s">
        <v>140</v>
      </c>
      <c r="BM154" s="142" t="s">
        <v>437</v>
      </c>
    </row>
    <row r="155" spans="2:65" s="1" customFormat="1" ht="33" customHeight="1">
      <c r="B155" s="31"/>
      <c r="C155" s="131" t="s">
        <v>187</v>
      </c>
      <c r="D155" s="131" t="s">
        <v>135</v>
      </c>
      <c r="E155" s="132" t="s">
        <v>192</v>
      </c>
      <c r="F155" s="133" t="s">
        <v>193</v>
      </c>
      <c r="G155" s="134" t="s">
        <v>194</v>
      </c>
      <c r="H155" s="135">
        <v>877.86599999999999</v>
      </c>
      <c r="I155" s="136"/>
      <c r="J155" s="137">
        <f>ROUND(I155*H155,2)</f>
        <v>0</v>
      </c>
      <c r="K155" s="133" t="s">
        <v>139</v>
      </c>
      <c r="L155" s="31"/>
      <c r="M155" s="138" t="s">
        <v>1</v>
      </c>
      <c r="N155" s="139" t="s">
        <v>41</v>
      </c>
      <c r="P155" s="140">
        <f>O155*H155</f>
        <v>0</v>
      </c>
      <c r="Q155" s="140">
        <v>0</v>
      </c>
      <c r="R155" s="140">
        <f>Q155*H155</f>
        <v>0</v>
      </c>
      <c r="S155" s="140">
        <v>0</v>
      </c>
      <c r="T155" s="141">
        <f>S155*H155</f>
        <v>0</v>
      </c>
      <c r="AR155" s="142" t="s">
        <v>140</v>
      </c>
      <c r="AT155" s="142" t="s">
        <v>135</v>
      </c>
      <c r="AU155" s="142" t="s">
        <v>86</v>
      </c>
      <c r="AY155" s="16" t="s">
        <v>133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6" t="s">
        <v>84</v>
      </c>
      <c r="BK155" s="143">
        <f>ROUND(I155*H155,2)</f>
        <v>0</v>
      </c>
      <c r="BL155" s="16" t="s">
        <v>140</v>
      </c>
      <c r="BM155" s="142" t="s">
        <v>438</v>
      </c>
    </row>
    <row r="156" spans="2:65" s="13" customFormat="1" ht="11.25">
      <c r="B156" s="151"/>
      <c r="D156" s="145" t="s">
        <v>153</v>
      </c>
      <c r="E156" s="152" t="s">
        <v>1</v>
      </c>
      <c r="F156" s="153" t="s">
        <v>439</v>
      </c>
      <c r="H156" s="154">
        <v>877.86599999999999</v>
      </c>
      <c r="I156" s="155"/>
      <c r="L156" s="151"/>
      <c r="M156" s="156"/>
      <c r="T156" s="157"/>
      <c r="AT156" s="152" t="s">
        <v>153</v>
      </c>
      <c r="AU156" s="152" t="s">
        <v>86</v>
      </c>
      <c r="AV156" s="13" t="s">
        <v>86</v>
      </c>
      <c r="AW156" s="13" t="s">
        <v>32</v>
      </c>
      <c r="AX156" s="13" t="s">
        <v>76</v>
      </c>
      <c r="AY156" s="152" t="s">
        <v>133</v>
      </c>
    </row>
    <row r="157" spans="2:65" s="14" customFormat="1" ht="11.25">
      <c r="B157" s="158"/>
      <c r="D157" s="145" t="s">
        <v>153</v>
      </c>
      <c r="E157" s="159" t="s">
        <v>1</v>
      </c>
      <c r="F157" s="160" t="s">
        <v>158</v>
      </c>
      <c r="H157" s="161">
        <v>877.86599999999999</v>
      </c>
      <c r="I157" s="162"/>
      <c r="L157" s="158"/>
      <c r="M157" s="163"/>
      <c r="T157" s="164"/>
      <c r="AT157" s="159" t="s">
        <v>153</v>
      </c>
      <c r="AU157" s="159" t="s">
        <v>86</v>
      </c>
      <c r="AV157" s="14" t="s">
        <v>140</v>
      </c>
      <c r="AW157" s="14" t="s">
        <v>32</v>
      </c>
      <c r="AX157" s="14" t="s">
        <v>84</v>
      </c>
      <c r="AY157" s="159" t="s">
        <v>133</v>
      </c>
    </row>
    <row r="158" spans="2:65" s="1" customFormat="1" ht="33" customHeight="1">
      <c r="B158" s="31"/>
      <c r="C158" s="131" t="s">
        <v>191</v>
      </c>
      <c r="D158" s="131" t="s">
        <v>135</v>
      </c>
      <c r="E158" s="132" t="s">
        <v>198</v>
      </c>
      <c r="F158" s="133" t="s">
        <v>199</v>
      </c>
      <c r="G158" s="134" t="s">
        <v>138</v>
      </c>
      <c r="H158" s="135">
        <v>451.13</v>
      </c>
      <c r="I158" s="136"/>
      <c r="J158" s="137">
        <f>ROUND(I158*H158,2)</f>
        <v>0</v>
      </c>
      <c r="K158" s="133" t="s">
        <v>139</v>
      </c>
      <c r="L158" s="31"/>
      <c r="M158" s="138" t="s">
        <v>1</v>
      </c>
      <c r="N158" s="139" t="s">
        <v>41</v>
      </c>
      <c r="P158" s="140">
        <f>O158*H158</f>
        <v>0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140</v>
      </c>
      <c r="AT158" s="142" t="s">
        <v>135</v>
      </c>
      <c r="AU158" s="142" t="s">
        <v>86</v>
      </c>
      <c r="AY158" s="16" t="s">
        <v>133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6" t="s">
        <v>84</v>
      </c>
      <c r="BK158" s="143">
        <f>ROUND(I158*H158,2)</f>
        <v>0</v>
      </c>
      <c r="BL158" s="16" t="s">
        <v>140</v>
      </c>
      <c r="BM158" s="142" t="s">
        <v>440</v>
      </c>
    </row>
    <row r="159" spans="2:65" s="13" customFormat="1" ht="22.5">
      <c r="B159" s="151"/>
      <c r="D159" s="145" t="s">
        <v>153</v>
      </c>
      <c r="E159" s="152" t="s">
        <v>1</v>
      </c>
      <c r="F159" s="153" t="s">
        <v>441</v>
      </c>
      <c r="H159" s="154">
        <v>451.13</v>
      </c>
      <c r="I159" s="155"/>
      <c r="L159" s="151"/>
      <c r="M159" s="156"/>
      <c r="T159" s="157"/>
      <c r="AT159" s="152" t="s">
        <v>153</v>
      </c>
      <c r="AU159" s="152" t="s">
        <v>86</v>
      </c>
      <c r="AV159" s="13" t="s">
        <v>86</v>
      </c>
      <c r="AW159" s="13" t="s">
        <v>32</v>
      </c>
      <c r="AX159" s="13" t="s">
        <v>76</v>
      </c>
      <c r="AY159" s="152" t="s">
        <v>133</v>
      </c>
    </row>
    <row r="160" spans="2:65" s="14" customFormat="1" ht="11.25">
      <c r="B160" s="158"/>
      <c r="D160" s="145" t="s">
        <v>153</v>
      </c>
      <c r="E160" s="159" t="s">
        <v>1</v>
      </c>
      <c r="F160" s="160" t="s">
        <v>158</v>
      </c>
      <c r="H160" s="161">
        <v>451.13</v>
      </c>
      <c r="I160" s="162"/>
      <c r="L160" s="158"/>
      <c r="M160" s="163"/>
      <c r="T160" s="164"/>
      <c r="AT160" s="159" t="s">
        <v>153</v>
      </c>
      <c r="AU160" s="159" t="s">
        <v>86</v>
      </c>
      <c r="AV160" s="14" t="s">
        <v>140</v>
      </c>
      <c r="AW160" s="14" t="s">
        <v>32</v>
      </c>
      <c r="AX160" s="14" t="s">
        <v>84</v>
      </c>
      <c r="AY160" s="159" t="s">
        <v>133</v>
      </c>
    </row>
    <row r="161" spans="2:65" s="1" customFormat="1" ht="16.5" customHeight="1">
      <c r="B161" s="31"/>
      <c r="C161" s="165" t="s">
        <v>197</v>
      </c>
      <c r="D161" s="165" t="s">
        <v>203</v>
      </c>
      <c r="E161" s="166" t="s">
        <v>204</v>
      </c>
      <c r="F161" s="167" t="s">
        <v>205</v>
      </c>
      <c r="G161" s="168" t="s">
        <v>194</v>
      </c>
      <c r="H161" s="169">
        <v>104.88800000000001</v>
      </c>
      <c r="I161" s="170"/>
      <c r="J161" s="171">
        <f>ROUND(I161*H161,2)</f>
        <v>0</v>
      </c>
      <c r="K161" s="167" t="s">
        <v>139</v>
      </c>
      <c r="L161" s="172"/>
      <c r="M161" s="173" t="s">
        <v>1</v>
      </c>
      <c r="N161" s="174" t="s">
        <v>41</v>
      </c>
      <c r="P161" s="140">
        <f>O161*H161</f>
        <v>0</v>
      </c>
      <c r="Q161" s="140">
        <v>1</v>
      </c>
      <c r="R161" s="140">
        <f>Q161*H161</f>
        <v>104.88800000000001</v>
      </c>
      <c r="S161" s="140">
        <v>0</v>
      </c>
      <c r="T161" s="141">
        <f>S161*H161</f>
        <v>0</v>
      </c>
      <c r="AR161" s="142" t="s">
        <v>174</v>
      </c>
      <c r="AT161" s="142" t="s">
        <v>203</v>
      </c>
      <c r="AU161" s="142" t="s">
        <v>86</v>
      </c>
      <c r="AY161" s="16" t="s">
        <v>133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6" t="s">
        <v>84</v>
      </c>
      <c r="BK161" s="143">
        <f>ROUND(I161*H161,2)</f>
        <v>0</v>
      </c>
      <c r="BL161" s="16" t="s">
        <v>140</v>
      </c>
      <c r="BM161" s="142" t="s">
        <v>442</v>
      </c>
    </row>
    <row r="162" spans="2:65" s="13" customFormat="1" ht="11.25">
      <c r="B162" s="151"/>
      <c r="D162" s="145" t="s">
        <v>153</v>
      </c>
      <c r="E162" s="152" t="s">
        <v>1</v>
      </c>
      <c r="F162" s="153" t="s">
        <v>443</v>
      </c>
      <c r="H162" s="154">
        <v>104.88800000000001</v>
      </c>
      <c r="I162" s="155"/>
      <c r="L162" s="151"/>
      <c r="M162" s="156"/>
      <c r="T162" s="157"/>
      <c r="AT162" s="152" t="s">
        <v>153</v>
      </c>
      <c r="AU162" s="152" t="s">
        <v>86</v>
      </c>
      <c r="AV162" s="13" t="s">
        <v>86</v>
      </c>
      <c r="AW162" s="13" t="s">
        <v>32</v>
      </c>
      <c r="AX162" s="13" t="s">
        <v>76</v>
      </c>
      <c r="AY162" s="152" t="s">
        <v>133</v>
      </c>
    </row>
    <row r="163" spans="2:65" s="14" customFormat="1" ht="11.25">
      <c r="B163" s="158"/>
      <c r="D163" s="145" t="s">
        <v>153</v>
      </c>
      <c r="E163" s="159" t="s">
        <v>1</v>
      </c>
      <c r="F163" s="160" t="s">
        <v>158</v>
      </c>
      <c r="H163" s="161">
        <v>104.88800000000001</v>
      </c>
      <c r="I163" s="162"/>
      <c r="L163" s="158"/>
      <c r="M163" s="163"/>
      <c r="T163" s="164"/>
      <c r="AT163" s="159" t="s">
        <v>153</v>
      </c>
      <c r="AU163" s="159" t="s">
        <v>86</v>
      </c>
      <c r="AV163" s="14" t="s">
        <v>140</v>
      </c>
      <c r="AW163" s="14" t="s">
        <v>32</v>
      </c>
      <c r="AX163" s="14" t="s">
        <v>84</v>
      </c>
      <c r="AY163" s="159" t="s">
        <v>133</v>
      </c>
    </row>
    <row r="164" spans="2:65" s="1" customFormat="1" ht="24.2" customHeight="1">
      <c r="B164" s="31"/>
      <c r="C164" s="131" t="s">
        <v>202</v>
      </c>
      <c r="D164" s="131" t="s">
        <v>135</v>
      </c>
      <c r="E164" s="132" t="s">
        <v>208</v>
      </c>
      <c r="F164" s="133" t="s">
        <v>209</v>
      </c>
      <c r="G164" s="134" t="s">
        <v>138</v>
      </c>
      <c r="H164" s="135">
        <v>451.13</v>
      </c>
      <c r="I164" s="136"/>
      <c r="J164" s="137">
        <f>ROUND(I164*H164,2)</f>
        <v>0</v>
      </c>
      <c r="K164" s="133" t="s">
        <v>139</v>
      </c>
      <c r="L164" s="31"/>
      <c r="M164" s="138" t="s">
        <v>1</v>
      </c>
      <c r="N164" s="139" t="s">
        <v>41</v>
      </c>
      <c r="P164" s="140">
        <f>O164*H164</f>
        <v>0</v>
      </c>
      <c r="Q164" s="140">
        <v>0</v>
      </c>
      <c r="R164" s="140">
        <f>Q164*H164</f>
        <v>0</v>
      </c>
      <c r="S164" s="140">
        <v>0</v>
      </c>
      <c r="T164" s="141">
        <f>S164*H164</f>
        <v>0</v>
      </c>
      <c r="AR164" s="142" t="s">
        <v>140</v>
      </c>
      <c r="AT164" s="142" t="s">
        <v>135</v>
      </c>
      <c r="AU164" s="142" t="s">
        <v>86</v>
      </c>
      <c r="AY164" s="16" t="s">
        <v>133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6" t="s">
        <v>84</v>
      </c>
      <c r="BK164" s="143">
        <f>ROUND(I164*H164,2)</f>
        <v>0</v>
      </c>
      <c r="BL164" s="16" t="s">
        <v>140</v>
      </c>
      <c r="BM164" s="142" t="s">
        <v>444</v>
      </c>
    </row>
    <row r="165" spans="2:65" s="1" customFormat="1" ht="16.5" customHeight="1">
      <c r="B165" s="31"/>
      <c r="C165" s="165" t="s">
        <v>8</v>
      </c>
      <c r="D165" s="165" t="s">
        <v>203</v>
      </c>
      <c r="E165" s="166" t="s">
        <v>212</v>
      </c>
      <c r="F165" s="167" t="s">
        <v>213</v>
      </c>
      <c r="G165" s="168" t="s">
        <v>214</v>
      </c>
      <c r="H165" s="169">
        <v>36.090000000000003</v>
      </c>
      <c r="I165" s="170"/>
      <c r="J165" s="171">
        <f>ROUND(I165*H165,2)</f>
        <v>0</v>
      </c>
      <c r="K165" s="167" t="s">
        <v>139</v>
      </c>
      <c r="L165" s="172"/>
      <c r="M165" s="173" t="s">
        <v>1</v>
      </c>
      <c r="N165" s="174" t="s">
        <v>41</v>
      </c>
      <c r="P165" s="140">
        <f>O165*H165</f>
        <v>0</v>
      </c>
      <c r="Q165" s="140">
        <v>1E-3</v>
      </c>
      <c r="R165" s="140">
        <f>Q165*H165</f>
        <v>3.6090000000000004E-2</v>
      </c>
      <c r="S165" s="140">
        <v>0</v>
      </c>
      <c r="T165" s="141">
        <f>S165*H165</f>
        <v>0</v>
      </c>
      <c r="AR165" s="142" t="s">
        <v>174</v>
      </c>
      <c r="AT165" s="142" t="s">
        <v>203</v>
      </c>
      <c r="AU165" s="142" t="s">
        <v>86</v>
      </c>
      <c r="AY165" s="16" t="s">
        <v>133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6" t="s">
        <v>84</v>
      </c>
      <c r="BK165" s="143">
        <f>ROUND(I165*H165,2)</f>
        <v>0</v>
      </c>
      <c r="BL165" s="16" t="s">
        <v>140</v>
      </c>
      <c r="BM165" s="142" t="s">
        <v>445</v>
      </c>
    </row>
    <row r="166" spans="2:65" s="13" customFormat="1" ht="11.25">
      <c r="B166" s="151"/>
      <c r="D166" s="145" t="s">
        <v>153</v>
      </c>
      <c r="F166" s="153" t="s">
        <v>446</v>
      </c>
      <c r="H166" s="154">
        <v>36.090000000000003</v>
      </c>
      <c r="I166" s="155"/>
      <c r="L166" s="151"/>
      <c r="M166" s="156"/>
      <c r="T166" s="157"/>
      <c r="AT166" s="152" t="s">
        <v>153</v>
      </c>
      <c r="AU166" s="152" t="s">
        <v>86</v>
      </c>
      <c r="AV166" s="13" t="s">
        <v>86</v>
      </c>
      <c r="AW166" s="13" t="s">
        <v>4</v>
      </c>
      <c r="AX166" s="13" t="s">
        <v>84</v>
      </c>
      <c r="AY166" s="152" t="s">
        <v>133</v>
      </c>
    </row>
    <row r="167" spans="2:65" s="1" customFormat="1" ht="21.75" customHeight="1">
      <c r="B167" s="31"/>
      <c r="C167" s="131" t="s">
        <v>211</v>
      </c>
      <c r="D167" s="131" t="s">
        <v>135</v>
      </c>
      <c r="E167" s="132" t="s">
        <v>218</v>
      </c>
      <c r="F167" s="133" t="s">
        <v>219</v>
      </c>
      <c r="G167" s="134" t="s">
        <v>138</v>
      </c>
      <c r="H167" s="135">
        <v>451.13</v>
      </c>
      <c r="I167" s="136"/>
      <c r="J167" s="137">
        <f>ROUND(I167*H167,2)</f>
        <v>0</v>
      </c>
      <c r="K167" s="133" t="s">
        <v>139</v>
      </c>
      <c r="L167" s="31"/>
      <c r="M167" s="138" t="s">
        <v>1</v>
      </c>
      <c r="N167" s="139" t="s">
        <v>41</v>
      </c>
      <c r="P167" s="140">
        <f>O167*H167</f>
        <v>0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140</v>
      </c>
      <c r="AT167" s="142" t="s">
        <v>135</v>
      </c>
      <c r="AU167" s="142" t="s">
        <v>86</v>
      </c>
      <c r="AY167" s="16" t="s">
        <v>133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6" t="s">
        <v>84</v>
      </c>
      <c r="BK167" s="143">
        <f>ROUND(I167*H167,2)</f>
        <v>0</v>
      </c>
      <c r="BL167" s="16" t="s">
        <v>140</v>
      </c>
      <c r="BM167" s="142" t="s">
        <v>447</v>
      </c>
    </row>
    <row r="168" spans="2:65" s="11" customFormat="1" ht="22.9" customHeight="1">
      <c r="B168" s="119"/>
      <c r="D168" s="120" t="s">
        <v>75</v>
      </c>
      <c r="E168" s="129" t="s">
        <v>86</v>
      </c>
      <c r="F168" s="129" t="s">
        <v>221</v>
      </c>
      <c r="I168" s="122"/>
      <c r="J168" s="130">
        <f>BK168</f>
        <v>0</v>
      </c>
      <c r="L168" s="119"/>
      <c r="M168" s="124"/>
      <c r="P168" s="125">
        <f>SUM(P169:P174)</f>
        <v>0</v>
      </c>
      <c r="R168" s="125">
        <f>SUM(R169:R174)</f>
        <v>0</v>
      </c>
      <c r="T168" s="126">
        <f>SUM(T169:T174)</f>
        <v>0</v>
      </c>
      <c r="AR168" s="120" t="s">
        <v>84</v>
      </c>
      <c r="AT168" s="127" t="s">
        <v>75</v>
      </c>
      <c r="AU168" s="127" t="s">
        <v>84</v>
      </c>
      <c r="AY168" s="120" t="s">
        <v>133</v>
      </c>
      <c r="BK168" s="128">
        <f>SUM(BK169:BK174)</f>
        <v>0</v>
      </c>
    </row>
    <row r="169" spans="2:65" s="1" customFormat="1" ht="24.2" customHeight="1">
      <c r="B169" s="31"/>
      <c r="C169" s="131" t="s">
        <v>217</v>
      </c>
      <c r="D169" s="131" t="s">
        <v>135</v>
      </c>
      <c r="E169" s="132" t="s">
        <v>223</v>
      </c>
      <c r="F169" s="133" t="s">
        <v>224</v>
      </c>
      <c r="G169" s="134" t="s">
        <v>138</v>
      </c>
      <c r="H169" s="135">
        <v>1062.875</v>
      </c>
      <c r="I169" s="136"/>
      <c r="J169" s="137">
        <f>ROUND(I169*H169,2)</f>
        <v>0</v>
      </c>
      <c r="K169" s="133" t="s">
        <v>1</v>
      </c>
      <c r="L169" s="31"/>
      <c r="M169" s="138" t="s">
        <v>1</v>
      </c>
      <c r="N169" s="139" t="s">
        <v>41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140</v>
      </c>
      <c r="AT169" s="142" t="s">
        <v>135</v>
      </c>
      <c r="AU169" s="142" t="s">
        <v>86</v>
      </c>
      <c r="AY169" s="16" t="s">
        <v>133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6" t="s">
        <v>84</v>
      </c>
      <c r="BK169" s="143">
        <f>ROUND(I169*H169,2)</f>
        <v>0</v>
      </c>
      <c r="BL169" s="16" t="s">
        <v>140</v>
      </c>
      <c r="BM169" s="142" t="s">
        <v>448</v>
      </c>
    </row>
    <row r="170" spans="2:65" s="13" customFormat="1" ht="11.25">
      <c r="B170" s="151"/>
      <c r="D170" s="145" t="s">
        <v>153</v>
      </c>
      <c r="E170" s="152" t="s">
        <v>1</v>
      </c>
      <c r="F170" s="153" t="s">
        <v>449</v>
      </c>
      <c r="H170" s="154">
        <v>1062.875</v>
      </c>
      <c r="I170" s="155"/>
      <c r="L170" s="151"/>
      <c r="M170" s="156"/>
      <c r="T170" s="157"/>
      <c r="AT170" s="152" t="s">
        <v>153</v>
      </c>
      <c r="AU170" s="152" t="s">
        <v>86</v>
      </c>
      <c r="AV170" s="13" t="s">
        <v>86</v>
      </c>
      <c r="AW170" s="13" t="s">
        <v>32</v>
      </c>
      <c r="AX170" s="13" t="s">
        <v>76</v>
      </c>
      <c r="AY170" s="152" t="s">
        <v>133</v>
      </c>
    </row>
    <row r="171" spans="2:65" s="14" customFormat="1" ht="11.25">
      <c r="B171" s="158"/>
      <c r="D171" s="145" t="s">
        <v>153</v>
      </c>
      <c r="E171" s="159" t="s">
        <v>1</v>
      </c>
      <c r="F171" s="160" t="s">
        <v>158</v>
      </c>
      <c r="H171" s="161">
        <v>1062.875</v>
      </c>
      <c r="I171" s="162"/>
      <c r="L171" s="158"/>
      <c r="M171" s="163"/>
      <c r="T171" s="164"/>
      <c r="AT171" s="159" t="s">
        <v>153</v>
      </c>
      <c r="AU171" s="159" t="s">
        <v>86</v>
      </c>
      <c r="AV171" s="14" t="s">
        <v>140</v>
      </c>
      <c r="AW171" s="14" t="s">
        <v>32</v>
      </c>
      <c r="AX171" s="14" t="s">
        <v>84</v>
      </c>
      <c r="AY171" s="159" t="s">
        <v>133</v>
      </c>
    </row>
    <row r="172" spans="2:65" s="1" customFormat="1" ht="24.2" customHeight="1">
      <c r="B172" s="31"/>
      <c r="C172" s="131" t="s">
        <v>222</v>
      </c>
      <c r="D172" s="131" t="s">
        <v>135</v>
      </c>
      <c r="E172" s="132" t="s">
        <v>228</v>
      </c>
      <c r="F172" s="133" t="s">
        <v>229</v>
      </c>
      <c r="G172" s="134" t="s">
        <v>138</v>
      </c>
      <c r="H172" s="135">
        <v>18.920000000000002</v>
      </c>
      <c r="I172" s="136"/>
      <c r="J172" s="137">
        <f>ROUND(I172*H172,2)</f>
        <v>0</v>
      </c>
      <c r="K172" s="133" t="s">
        <v>1</v>
      </c>
      <c r="L172" s="31"/>
      <c r="M172" s="138" t="s">
        <v>1</v>
      </c>
      <c r="N172" s="139" t="s">
        <v>41</v>
      </c>
      <c r="P172" s="140">
        <f>O172*H172</f>
        <v>0</v>
      </c>
      <c r="Q172" s="140">
        <v>0</v>
      </c>
      <c r="R172" s="140">
        <f>Q172*H172</f>
        <v>0</v>
      </c>
      <c r="S172" s="140">
        <v>0</v>
      </c>
      <c r="T172" s="141">
        <f>S172*H172</f>
        <v>0</v>
      </c>
      <c r="AR172" s="142" t="s">
        <v>140</v>
      </c>
      <c r="AT172" s="142" t="s">
        <v>135</v>
      </c>
      <c r="AU172" s="142" t="s">
        <v>86</v>
      </c>
      <c r="AY172" s="16" t="s">
        <v>133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6" t="s">
        <v>84</v>
      </c>
      <c r="BK172" s="143">
        <f>ROUND(I172*H172,2)</f>
        <v>0</v>
      </c>
      <c r="BL172" s="16" t="s">
        <v>140</v>
      </c>
      <c r="BM172" s="142" t="s">
        <v>450</v>
      </c>
    </row>
    <row r="173" spans="2:65" s="13" customFormat="1" ht="11.25">
      <c r="B173" s="151"/>
      <c r="D173" s="145" t="s">
        <v>153</v>
      </c>
      <c r="E173" s="152" t="s">
        <v>1</v>
      </c>
      <c r="F173" s="153" t="s">
        <v>451</v>
      </c>
      <c r="H173" s="154">
        <v>18.920000000000002</v>
      </c>
      <c r="I173" s="155"/>
      <c r="L173" s="151"/>
      <c r="M173" s="156"/>
      <c r="T173" s="157"/>
      <c r="AT173" s="152" t="s">
        <v>153</v>
      </c>
      <c r="AU173" s="152" t="s">
        <v>86</v>
      </c>
      <c r="AV173" s="13" t="s">
        <v>86</v>
      </c>
      <c r="AW173" s="13" t="s">
        <v>32</v>
      </c>
      <c r="AX173" s="13" t="s">
        <v>76</v>
      </c>
      <c r="AY173" s="152" t="s">
        <v>133</v>
      </c>
    </row>
    <row r="174" spans="2:65" s="14" customFormat="1" ht="11.25">
      <c r="B174" s="158"/>
      <c r="D174" s="145" t="s">
        <v>153</v>
      </c>
      <c r="E174" s="159" t="s">
        <v>1</v>
      </c>
      <c r="F174" s="160" t="s">
        <v>158</v>
      </c>
      <c r="H174" s="161">
        <v>18.920000000000002</v>
      </c>
      <c r="I174" s="162"/>
      <c r="L174" s="158"/>
      <c r="M174" s="163"/>
      <c r="T174" s="164"/>
      <c r="AT174" s="159" t="s">
        <v>153</v>
      </c>
      <c r="AU174" s="159" t="s">
        <v>86</v>
      </c>
      <c r="AV174" s="14" t="s">
        <v>140</v>
      </c>
      <c r="AW174" s="14" t="s">
        <v>32</v>
      </c>
      <c r="AX174" s="14" t="s">
        <v>84</v>
      </c>
      <c r="AY174" s="159" t="s">
        <v>133</v>
      </c>
    </row>
    <row r="175" spans="2:65" s="11" customFormat="1" ht="22.9" customHeight="1">
      <c r="B175" s="119"/>
      <c r="D175" s="120" t="s">
        <v>75</v>
      </c>
      <c r="E175" s="129" t="s">
        <v>159</v>
      </c>
      <c r="F175" s="129" t="s">
        <v>232</v>
      </c>
      <c r="I175" s="122"/>
      <c r="J175" s="130">
        <f>BK175</f>
        <v>0</v>
      </c>
      <c r="L175" s="119"/>
      <c r="M175" s="124"/>
      <c r="P175" s="125">
        <f>SUM(P176:P207)</f>
        <v>0</v>
      </c>
      <c r="R175" s="125">
        <f>SUM(R176:R207)</f>
        <v>293.28869800000001</v>
      </c>
      <c r="T175" s="126">
        <f>SUM(T176:T207)</f>
        <v>0</v>
      </c>
      <c r="AR175" s="120" t="s">
        <v>84</v>
      </c>
      <c r="AT175" s="127" t="s">
        <v>75</v>
      </c>
      <c r="AU175" s="127" t="s">
        <v>84</v>
      </c>
      <c r="AY175" s="120" t="s">
        <v>133</v>
      </c>
      <c r="BK175" s="128">
        <f>SUM(BK176:BK207)</f>
        <v>0</v>
      </c>
    </row>
    <row r="176" spans="2:65" s="1" customFormat="1" ht="24.2" customHeight="1">
      <c r="B176" s="31"/>
      <c r="C176" s="131" t="s">
        <v>227</v>
      </c>
      <c r="D176" s="131" t="s">
        <v>135</v>
      </c>
      <c r="E176" s="132" t="s">
        <v>234</v>
      </c>
      <c r="F176" s="133" t="s">
        <v>235</v>
      </c>
      <c r="G176" s="134" t="s">
        <v>138</v>
      </c>
      <c r="H176" s="135">
        <v>1881.894</v>
      </c>
      <c r="I176" s="136"/>
      <c r="J176" s="137">
        <f>ROUND(I176*H176,2)</f>
        <v>0</v>
      </c>
      <c r="K176" s="133" t="s">
        <v>139</v>
      </c>
      <c r="L176" s="31"/>
      <c r="M176" s="138" t="s">
        <v>1</v>
      </c>
      <c r="N176" s="139" t="s">
        <v>41</v>
      </c>
      <c r="P176" s="140">
        <f>O176*H176</f>
        <v>0</v>
      </c>
      <c r="Q176" s="140">
        <v>0</v>
      </c>
      <c r="R176" s="140">
        <f>Q176*H176</f>
        <v>0</v>
      </c>
      <c r="S176" s="140">
        <v>0</v>
      </c>
      <c r="T176" s="141">
        <f>S176*H176</f>
        <v>0</v>
      </c>
      <c r="AR176" s="142" t="s">
        <v>140</v>
      </c>
      <c r="AT176" s="142" t="s">
        <v>135</v>
      </c>
      <c r="AU176" s="142" t="s">
        <v>86</v>
      </c>
      <c r="AY176" s="16" t="s">
        <v>133</v>
      </c>
      <c r="BE176" s="143">
        <f>IF(N176="základní",J176,0)</f>
        <v>0</v>
      </c>
      <c r="BF176" s="143">
        <f>IF(N176="snížená",J176,0)</f>
        <v>0</v>
      </c>
      <c r="BG176" s="143">
        <f>IF(N176="zákl. přenesená",J176,0)</f>
        <v>0</v>
      </c>
      <c r="BH176" s="143">
        <f>IF(N176="sníž. přenesená",J176,0)</f>
        <v>0</v>
      </c>
      <c r="BI176" s="143">
        <f>IF(N176="nulová",J176,0)</f>
        <v>0</v>
      </c>
      <c r="BJ176" s="16" t="s">
        <v>84</v>
      </c>
      <c r="BK176" s="143">
        <f>ROUND(I176*H176,2)</f>
        <v>0</v>
      </c>
      <c r="BL176" s="16" t="s">
        <v>140</v>
      </c>
      <c r="BM176" s="142" t="s">
        <v>452</v>
      </c>
    </row>
    <row r="177" spans="2:65" s="13" customFormat="1" ht="11.25">
      <c r="B177" s="151"/>
      <c r="D177" s="145" t="s">
        <v>153</v>
      </c>
      <c r="E177" s="152" t="s">
        <v>1</v>
      </c>
      <c r="F177" s="153" t="s">
        <v>453</v>
      </c>
      <c r="H177" s="154">
        <v>1636.32</v>
      </c>
      <c r="I177" s="155"/>
      <c r="L177" s="151"/>
      <c r="M177" s="156"/>
      <c r="T177" s="157"/>
      <c r="AT177" s="152" t="s">
        <v>153</v>
      </c>
      <c r="AU177" s="152" t="s">
        <v>86</v>
      </c>
      <c r="AV177" s="13" t="s">
        <v>86</v>
      </c>
      <c r="AW177" s="13" t="s">
        <v>32</v>
      </c>
      <c r="AX177" s="13" t="s">
        <v>76</v>
      </c>
      <c r="AY177" s="152" t="s">
        <v>133</v>
      </c>
    </row>
    <row r="178" spans="2:65" s="13" customFormat="1" ht="11.25">
      <c r="B178" s="151"/>
      <c r="D178" s="145" t="s">
        <v>153</v>
      </c>
      <c r="E178" s="152" t="s">
        <v>1</v>
      </c>
      <c r="F178" s="153" t="s">
        <v>454</v>
      </c>
      <c r="H178" s="154">
        <v>198.45</v>
      </c>
      <c r="I178" s="155"/>
      <c r="L178" s="151"/>
      <c r="M178" s="156"/>
      <c r="T178" s="157"/>
      <c r="AT178" s="152" t="s">
        <v>153</v>
      </c>
      <c r="AU178" s="152" t="s">
        <v>86</v>
      </c>
      <c r="AV178" s="13" t="s">
        <v>86</v>
      </c>
      <c r="AW178" s="13" t="s">
        <v>32</v>
      </c>
      <c r="AX178" s="13" t="s">
        <v>76</v>
      </c>
      <c r="AY178" s="152" t="s">
        <v>133</v>
      </c>
    </row>
    <row r="179" spans="2:65" s="13" customFormat="1" ht="11.25">
      <c r="B179" s="151"/>
      <c r="D179" s="145" t="s">
        <v>153</v>
      </c>
      <c r="E179" s="152" t="s">
        <v>1</v>
      </c>
      <c r="F179" s="153" t="s">
        <v>455</v>
      </c>
      <c r="H179" s="154">
        <v>17.544</v>
      </c>
      <c r="I179" s="155"/>
      <c r="L179" s="151"/>
      <c r="M179" s="156"/>
      <c r="T179" s="157"/>
      <c r="AT179" s="152" t="s">
        <v>153</v>
      </c>
      <c r="AU179" s="152" t="s">
        <v>86</v>
      </c>
      <c r="AV179" s="13" t="s">
        <v>86</v>
      </c>
      <c r="AW179" s="13" t="s">
        <v>32</v>
      </c>
      <c r="AX179" s="13" t="s">
        <v>76</v>
      </c>
      <c r="AY179" s="152" t="s">
        <v>133</v>
      </c>
    </row>
    <row r="180" spans="2:65" s="13" customFormat="1" ht="11.25">
      <c r="B180" s="151"/>
      <c r="D180" s="145" t="s">
        <v>153</v>
      </c>
      <c r="E180" s="152" t="s">
        <v>1</v>
      </c>
      <c r="F180" s="153" t="s">
        <v>456</v>
      </c>
      <c r="H180" s="154">
        <v>29.58</v>
      </c>
      <c r="I180" s="155"/>
      <c r="L180" s="151"/>
      <c r="M180" s="156"/>
      <c r="T180" s="157"/>
      <c r="AT180" s="152" t="s">
        <v>153</v>
      </c>
      <c r="AU180" s="152" t="s">
        <v>86</v>
      </c>
      <c r="AV180" s="13" t="s">
        <v>86</v>
      </c>
      <c r="AW180" s="13" t="s">
        <v>32</v>
      </c>
      <c r="AX180" s="13" t="s">
        <v>76</v>
      </c>
      <c r="AY180" s="152" t="s">
        <v>133</v>
      </c>
    </row>
    <row r="181" spans="2:65" s="14" customFormat="1" ht="11.25">
      <c r="B181" s="158"/>
      <c r="D181" s="145" t="s">
        <v>153</v>
      </c>
      <c r="E181" s="159" t="s">
        <v>1</v>
      </c>
      <c r="F181" s="160" t="s">
        <v>158</v>
      </c>
      <c r="H181" s="161">
        <v>1881.894</v>
      </c>
      <c r="I181" s="162"/>
      <c r="L181" s="158"/>
      <c r="M181" s="163"/>
      <c r="T181" s="164"/>
      <c r="AT181" s="159" t="s">
        <v>153</v>
      </c>
      <c r="AU181" s="159" t="s">
        <v>86</v>
      </c>
      <c r="AV181" s="14" t="s">
        <v>140</v>
      </c>
      <c r="AW181" s="14" t="s">
        <v>32</v>
      </c>
      <c r="AX181" s="14" t="s">
        <v>84</v>
      </c>
      <c r="AY181" s="159" t="s">
        <v>133</v>
      </c>
    </row>
    <row r="182" spans="2:65" s="1" customFormat="1" ht="21.75" customHeight="1">
      <c r="B182" s="31"/>
      <c r="C182" s="131" t="s">
        <v>233</v>
      </c>
      <c r="D182" s="131" t="s">
        <v>135</v>
      </c>
      <c r="E182" s="132" t="s">
        <v>240</v>
      </c>
      <c r="F182" s="133" t="s">
        <v>241</v>
      </c>
      <c r="G182" s="134" t="s">
        <v>138</v>
      </c>
      <c r="H182" s="135">
        <v>97.177999999999997</v>
      </c>
      <c r="I182" s="136"/>
      <c r="J182" s="137">
        <f>ROUND(I182*H182,2)</f>
        <v>0</v>
      </c>
      <c r="K182" s="133" t="s">
        <v>139</v>
      </c>
      <c r="L182" s="31"/>
      <c r="M182" s="138" t="s">
        <v>1</v>
      </c>
      <c r="N182" s="139" t="s">
        <v>41</v>
      </c>
      <c r="P182" s="140">
        <f>O182*H182</f>
        <v>0</v>
      </c>
      <c r="Q182" s="140">
        <v>0</v>
      </c>
      <c r="R182" s="140">
        <f>Q182*H182</f>
        <v>0</v>
      </c>
      <c r="S182" s="140">
        <v>0</v>
      </c>
      <c r="T182" s="141">
        <f>S182*H182</f>
        <v>0</v>
      </c>
      <c r="AR182" s="142" t="s">
        <v>140</v>
      </c>
      <c r="AT182" s="142" t="s">
        <v>135</v>
      </c>
      <c r="AU182" s="142" t="s">
        <v>86</v>
      </c>
      <c r="AY182" s="16" t="s">
        <v>133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6" t="s">
        <v>84</v>
      </c>
      <c r="BK182" s="143">
        <f>ROUND(I182*H182,2)</f>
        <v>0</v>
      </c>
      <c r="BL182" s="16" t="s">
        <v>140</v>
      </c>
      <c r="BM182" s="142" t="s">
        <v>457</v>
      </c>
    </row>
    <row r="183" spans="2:65" s="12" customFormat="1" ht="11.25">
      <c r="B183" s="144"/>
      <c r="D183" s="145" t="s">
        <v>153</v>
      </c>
      <c r="E183" s="146" t="s">
        <v>1</v>
      </c>
      <c r="F183" s="147" t="s">
        <v>243</v>
      </c>
      <c r="H183" s="146" t="s">
        <v>1</v>
      </c>
      <c r="I183" s="148"/>
      <c r="L183" s="144"/>
      <c r="M183" s="149"/>
      <c r="T183" s="150"/>
      <c r="AT183" s="146" t="s">
        <v>153</v>
      </c>
      <c r="AU183" s="146" t="s">
        <v>86</v>
      </c>
      <c r="AV183" s="12" t="s">
        <v>84</v>
      </c>
      <c r="AW183" s="12" t="s">
        <v>32</v>
      </c>
      <c r="AX183" s="12" t="s">
        <v>76</v>
      </c>
      <c r="AY183" s="146" t="s">
        <v>133</v>
      </c>
    </row>
    <row r="184" spans="2:65" s="13" customFormat="1" ht="22.5">
      <c r="B184" s="151"/>
      <c r="D184" s="145" t="s">
        <v>153</v>
      </c>
      <c r="E184" s="152" t="s">
        <v>1</v>
      </c>
      <c r="F184" s="153" t="s">
        <v>458</v>
      </c>
      <c r="H184" s="154">
        <v>97.177999999999997</v>
      </c>
      <c r="I184" s="155"/>
      <c r="L184" s="151"/>
      <c r="M184" s="156"/>
      <c r="T184" s="157"/>
      <c r="AT184" s="152" t="s">
        <v>153</v>
      </c>
      <c r="AU184" s="152" t="s">
        <v>86</v>
      </c>
      <c r="AV184" s="13" t="s">
        <v>86</v>
      </c>
      <c r="AW184" s="13" t="s">
        <v>32</v>
      </c>
      <c r="AX184" s="13" t="s">
        <v>76</v>
      </c>
      <c r="AY184" s="152" t="s">
        <v>133</v>
      </c>
    </row>
    <row r="185" spans="2:65" s="14" customFormat="1" ht="11.25">
      <c r="B185" s="158"/>
      <c r="D185" s="145" t="s">
        <v>153</v>
      </c>
      <c r="E185" s="159" t="s">
        <v>1</v>
      </c>
      <c r="F185" s="160" t="s">
        <v>158</v>
      </c>
      <c r="H185" s="161">
        <v>97.177999999999997</v>
      </c>
      <c r="I185" s="162"/>
      <c r="L185" s="158"/>
      <c r="M185" s="163"/>
      <c r="T185" s="164"/>
      <c r="AT185" s="159" t="s">
        <v>153</v>
      </c>
      <c r="AU185" s="159" t="s">
        <v>86</v>
      </c>
      <c r="AV185" s="14" t="s">
        <v>140</v>
      </c>
      <c r="AW185" s="14" t="s">
        <v>32</v>
      </c>
      <c r="AX185" s="14" t="s">
        <v>84</v>
      </c>
      <c r="AY185" s="159" t="s">
        <v>133</v>
      </c>
    </row>
    <row r="186" spans="2:65" s="1" customFormat="1" ht="24.2" customHeight="1">
      <c r="B186" s="31"/>
      <c r="C186" s="131" t="s">
        <v>7</v>
      </c>
      <c r="D186" s="131" t="s">
        <v>135</v>
      </c>
      <c r="E186" s="132" t="s">
        <v>246</v>
      </c>
      <c r="F186" s="133" t="s">
        <v>247</v>
      </c>
      <c r="G186" s="134" t="s">
        <v>138</v>
      </c>
      <c r="H186" s="135">
        <v>17.2</v>
      </c>
      <c r="I186" s="136"/>
      <c r="J186" s="137">
        <f>ROUND(I186*H186,2)</f>
        <v>0</v>
      </c>
      <c r="K186" s="133" t="s">
        <v>139</v>
      </c>
      <c r="L186" s="31"/>
      <c r="M186" s="138" t="s">
        <v>1</v>
      </c>
      <c r="N186" s="139" t="s">
        <v>41</v>
      </c>
      <c r="P186" s="140">
        <f>O186*H186</f>
        <v>0</v>
      </c>
      <c r="Q186" s="140">
        <v>8.9219999999999994E-2</v>
      </c>
      <c r="R186" s="140">
        <f>Q186*H186</f>
        <v>1.5345839999999997</v>
      </c>
      <c r="S186" s="140">
        <v>0</v>
      </c>
      <c r="T186" s="141">
        <f>S186*H186</f>
        <v>0</v>
      </c>
      <c r="AR186" s="142" t="s">
        <v>140</v>
      </c>
      <c r="AT186" s="142" t="s">
        <v>135</v>
      </c>
      <c r="AU186" s="142" t="s">
        <v>86</v>
      </c>
      <c r="AY186" s="16" t="s">
        <v>133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6" t="s">
        <v>84</v>
      </c>
      <c r="BK186" s="143">
        <f>ROUND(I186*H186,2)</f>
        <v>0</v>
      </c>
      <c r="BL186" s="16" t="s">
        <v>140</v>
      </c>
      <c r="BM186" s="142" t="s">
        <v>459</v>
      </c>
    </row>
    <row r="187" spans="2:65" s="1" customFormat="1" ht="16.5" customHeight="1">
      <c r="B187" s="31"/>
      <c r="C187" s="165" t="s">
        <v>245</v>
      </c>
      <c r="D187" s="165" t="s">
        <v>203</v>
      </c>
      <c r="E187" s="166" t="s">
        <v>250</v>
      </c>
      <c r="F187" s="167" t="s">
        <v>251</v>
      </c>
      <c r="G187" s="168" t="s">
        <v>138</v>
      </c>
      <c r="H187" s="169">
        <v>17.544</v>
      </c>
      <c r="I187" s="170"/>
      <c r="J187" s="171">
        <f>ROUND(I187*H187,2)</f>
        <v>0</v>
      </c>
      <c r="K187" s="167" t="s">
        <v>139</v>
      </c>
      <c r="L187" s="172"/>
      <c r="M187" s="173" t="s">
        <v>1</v>
      </c>
      <c r="N187" s="174" t="s">
        <v>41</v>
      </c>
      <c r="P187" s="140">
        <f>O187*H187</f>
        <v>0</v>
      </c>
      <c r="Q187" s="140">
        <v>0.113</v>
      </c>
      <c r="R187" s="140">
        <f>Q187*H187</f>
        <v>1.982472</v>
      </c>
      <c r="S187" s="140">
        <v>0</v>
      </c>
      <c r="T187" s="141">
        <f>S187*H187</f>
        <v>0</v>
      </c>
      <c r="AR187" s="142" t="s">
        <v>174</v>
      </c>
      <c r="AT187" s="142" t="s">
        <v>203</v>
      </c>
      <c r="AU187" s="142" t="s">
        <v>86</v>
      </c>
      <c r="AY187" s="16" t="s">
        <v>133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6" t="s">
        <v>84</v>
      </c>
      <c r="BK187" s="143">
        <f>ROUND(I187*H187,2)</f>
        <v>0</v>
      </c>
      <c r="BL187" s="16" t="s">
        <v>140</v>
      </c>
      <c r="BM187" s="142" t="s">
        <v>460</v>
      </c>
    </row>
    <row r="188" spans="2:65" s="13" customFormat="1" ht="11.25">
      <c r="B188" s="151"/>
      <c r="D188" s="145" t="s">
        <v>153</v>
      </c>
      <c r="F188" s="153" t="s">
        <v>461</v>
      </c>
      <c r="H188" s="154">
        <v>17.544</v>
      </c>
      <c r="I188" s="155"/>
      <c r="L188" s="151"/>
      <c r="M188" s="156"/>
      <c r="T188" s="157"/>
      <c r="AT188" s="152" t="s">
        <v>153</v>
      </c>
      <c r="AU188" s="152" t="s">
        <v>86</v>
      </c>
      <c r="AV188" s="13" t="s">
        <v>86</v>
      </c>
      <c r="AW188" s="13" t="s">
        <v>4</v>
      </c>
      <c r="AX188" s="13" t="s">
        <v>84</v>
      </c>
      <c r="AY188" s="152" t="s">
        <v>133</v>
      </c>
    </row>
    <row r="189" spans="2:65" s="1" customFormat="1" ht="24.2" customHeight="1">
      <c r="B189" s="31"/>
      <c r="C189" s="131" t="s">
        <v>249</v>
      </c>
      <c r="D189" s="131" t="s">
        <v>135</v>
      </c>
      <c r="E189" s="132" t="s">
        <v>255</v>
      </c>
      <c r="F189" s="133" t="s">
        <v>256</v>
      </c>
      <c r="G189" s="134" t="s">
        <v>138</v>
      </c>
      <c r="H189" s="135">
        <v>902.7</v>
      </c>
      <c r="I189" s="136"/>
      <c r="J189" s="137">
        <f>ROUND(I189*H189,2)</f>
        <v>0</v>
      </c>
      <c r="K189" s="133" t="s">
        <v>139</v>
      </c>
      <c r="L189" s="31"/>
      <c r="M189" s="138" t="s">
        <v>1</v>
      </c>
      <c r="N189" s="139" t="s">
        <v>41</v>
      </c>
      <c r="P189" s="140">
        <f>O189*H189</f>
        <v>0</v>
      </c>
      <c r="Q189" s="140">
        <v>0.11162</v>
      </c>
      <c r="R189" s="140">
        <f>Q189*H189</f>
        <v>100.75937400000001</v>
      </c>
      <c r="S189" s="140">
        <v>0</v>
      </c>
      <c r="T189" s="141">
        <f>S189*H189</f>
        <v>0</v>
      </c>
      <c r="AR189" s="142" t="s">
        <v>140</v>
      </c>
      <c r="AT189" s="142" t="s">
        <v>135</v>
      </c>
      <c r="AU189" s="142" t="s">
        <v>86</v>
      </c>
      <c r="AY189" s="16" t="s">
        <v>133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6" t="s">
        <v>84</v>
      </c>
      <c r="BK189" s="143">
        <f>ROUND(I189*H189,2)</f>
        <v>0</v>
      </c>
      <c r="BL189" s="16" t="s">
        <v>140</v>
      </c>
      <c r="BM189" s="142" t="s">
        <v>462</v>
      </c>
    </row>
    <row r="190" spans="2:65" s="13" customFormat="1" ht="11.25">
      <c r="B190" s="151"/>
      <c r="D190" s="145" t="s">
        <v>153</v>
      </c>
      <c r="E190" s="152" t="s">
        <v>1</v>
      </c>
      <c r="F190" s="153" t="s">
        <v>463</v>
      </c>
      <c r="H190" s="154">
        <v>779.2</v>
      </c>
      <c r="I190" s="155"/>
      <c r="L190" s="151"/>
      <c r="M190" s="156"/>
      <c r="T190" s="157"/>
      <c r="AT190" s="152" t="s">
        <v>153</v>
      </c>
      <c r="AU190" s="152" t="s">
        <v>86</v>
      </c>
      <c r="AV190" s="13" t="s">
        <v>86</v>
      </c>
      <c r="AW190" s="13" t="s">
        <v>32</v>
      </c>
      <c r="AX190" s="13" t="s">
        <v>76</v>
      </c>
      <c r="AY190" s="152" t="s">
        <v>133</v>
      </c>
    </row>
    <row r="191" spans="2:65" s="13" customFormat="1" ht="11.25">
      <c r="B191" s="151"/>
      <c r="D191" s="145" t="s">
        <v>153</v>
      </c>
      <c r="E191" s="152" t="s">
        <v>1</v>
      </c>
      <c r="F191" s="153" t="s">
        <v>464</v>
      </c>
      <c r="H191" s="154">
        <v>94.5</v>
      </c>
      <c r="I191" s="155"/>
      <c r="L191" s="151"/>
      <c r="M191" s="156"/>
      <c r="T191" s="157"/>
      <c r="AT191" s="152" t="s">
        <v>153</v>
      </c>
      <c r="AU191" s="152" t="s">
        <v>86</v>
      </c>
      <c r="AV191" s="13" t="s">
        <v>86</v>
      </c>
      <c r="AW191" s="13" t="s">
        <v>32</v>
      </c>
      <c r="AX191" s="13" t="s">
        <v>76</v>
      </c>
      <c r="AY191" s="152" t="s">
        <v>133</v>
      </c>
    </row>
    <row r="192" spans="2:65" s="13" customFormat="1" ht="11.25">
      <c r="B192" s="151"/>
      <c r="D192" s="145" t="s">
        <v>153</v>
      </c>
      <c r="E192" s="152" t="s">
        <v>1</v>
      </c>
      <c r="F192" s="153" t="s">
        <v>465</v>
      </c>
      <c r="H192" s="154">
        <v>29</v>
      </c>
      <c r="I192" s="155"/>
      <c r="L192" s="151"/>
      <c r="M192" s="156"/>
      <c r="T192" s="157"/>
      <c r="AT192" s="152" t="s">
        <v>153</v>
      </c>
      <c r="AU192" s="152" t="s">
        <v>86</v>
      </c>
      <c r="AV192" s="13" t="s">
        <v>86</v>
      </c>
      <c r="AW192" s="13" t="s">
        <v>32</v>
      </c>
      <c r="AX192" s="13" t="s">
        <v>76</v>
      </c>
      <c r="AY192" s="152" t="s">
        <v>133</v>
      </c>
    </row>
    <row r="193" spans="2:65" s="14" customFormat="1" ht="11.25">
      <c r="B193" s="158"/>
      <c r="D193" s="145" t="s">
        <v>153</v>
      </c>
      <c r="E193" s="159" t="s">
        <v>1</v>
      </c>
      <c r="F193" s="160" t="s">
        <v>158</v>
      </c>
      <c r="H193" s="161">
        <v>902.7</v>
      </c>
      <c r="I193" s="162"/>
      <c r="L193" s="158"/>
      <c r="M193" s="163"/>
      <c r="T193" s="164"/>
      <c r="AT193" s="159" t="s">
        <v>153</v>
      </c>
      <c r="AU193" s="159" t="s">
        <v>86</v>
      </c>
      <c r="AV193" s="14" t="s">
        <v>140</v>
      </c>
      <c r="AW193" s="14" t="s">
        <v>32</v>
      </c>
      <c r="AX193" s="14" t="s">
        <v>84</v>
      </c>
      <c r="AY193" s="159" t="s">
        <v>133</v>
      </c>
    </row>
    <row r="194" spans="2:65" s="1" customFormat="1" ht="16.5" customHeight="1">
      <c r="B194" s="31"/>
      <c r="C194" s="165" t="s">
        <v>254</v>
      </c>
      <c r="D194" s="165" t="s">
        <v>203</v>
      </c>
      <c r="E194" s="166" t="s">
        <v>261</v>
      </c>
      <c r="F194" s="167" t="s">
        <v>262</v>
      </c>
      <c r="G194" s="168" t="s">
        <v>138</v>
      </c>
      <c r="H194" s="169">
        <v>824.36400000000003</v>
      </c>
      <c r="I194" s="170"/>
      <c r="J194" s="171">
        <f>ROUND(I194*H194,2)</f>
        <v>0</v>
      </c>
      <c r="K194" s="167" t="s">
        <v>139</v>
      </c>
      <c r="L194" s="172"/>
      <c r="M194" s="173" t="s">
        <v>1</v>
      </c>
      <c r="N194" s="174" t="s">
        <v>41</v>
      </c>
      <c r="P194" s="140">
        <f>O194*H194</f>
        <v>0</v>
      </c>
      <c r="Q194" s="140">
        <v>0.17599999999999999</v>
      </c>
      <c r="R194" s="140">
        <f>Q194*H194</f>
        <v>145.088064</v>
      </c>
      <c r="S194" s="140">
        <v>0</v>
      </c>
      <c r="T194" s="141">
        <f>S194*H194</f>
        <v>0</v>
      </c>
      <c r="AR194" s="142" t="s">
        <v>174</v>
      </c>
      <c r="AT194" s="142" t="s">
        <v>203</v>
      </c>
      <c r="AU194" s="142" t="s">
        <v>86</v>
      </c>
      <c r="AY194" s="16" t="s">
        <v>133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6" t="s">
        <v>84</v>
      </c>
      <c r="BK194" s="143">
        <f>ROUND(I194*H194,2)</f>
        <v>0</v>
      </c>
      <c r="BL194" s="16" t="s">
        <v>140</v>
      </c>
      <c r="BM194" s="142" t="s">
        <v>466</v>
      </c>
    </row>
    <row r="195" spans="2:65" s="13" customFormat="1" ht="11.25">
      <c r="B195" s="151"/>
      <c r="D195" s="145" t="s">
        <v>153</v>
      </c>
      <c r="E195" s="152" t="s">
        <v>1</v>
      </c>
      <c r="F195" s="153" t="s">
        <v>467</v>
      </c>
      <c r="H195" s="154">
        <v>794.78399999999999</v>
      </c>
      <c r="I195" s="155"/>
      <c r="L195" s="151"/>
      <c r="M195" s="156"/>
      <c r="T195" s="157"/>
      <c r="AT195" s="152" t="s">
        <v>153</v>
      </c>
      <c r="AU195" s="152" t="s">
        <v>86</v>
      </c>
      <c r="AV195" s="13" t="s">
        <v>86</v>
      </c>
      <c r="AW195" s="13" t="s">
        <v>32</v>
      </c>
      <c r="AX195" s="13" t="s">
        <v>76</v>
      </c>
      <c r="AY195" s="152" t="s">
        <v>133</v>
      </c>
    </row>
    <row r="196" spans="2:65" s="13" customFormat="1" ht="11.25">
      <c r="B196" s="151"/>
      <c r="D196" s="145" t="s">
        <v>153</v>
      </c>
      <c r="E196" s="152" t="s">
        <v>1</v>
      </c>
      <c r="F196" s="153" t="s">
        <v>456</v>
      </c>
      <c r="H196" s="154">
        <v>29.58</v>
      </c>
      <c r="I196" s="155"/>
      <c r="L196" s="151"/>
      <c r="M196" s="156"/>
      <c r="T196" s="157"/>
      <c r="AT196" s="152" t="s">
        <v>153</v>
      </c>
      <c r="AU196" s="152" t="s">
        <v>86</v>
      </c>
      <c r="AV196" s="13" t="s">
        <v>86</v>
      </c>
      <c r="AW196" s="13" t="s">
        <v>32</v>
      </c>
      <c r="AX196" s="13" t="s">
        <v>76</v>
      </c>
      <c r="AY196" s="152" t="s">
        <v>133</v>
      </c>
    </row>
    <row r="197" spans="2:65" s="14" customFormat="1" ht="11.25">
      <c r="B197" s="158"/>
      <c r="D197" s="145" t="s">
        <v>153</v>
      </c>
      <c r="E197" s="159" t="s">
        <v>1</v>
      </c>
      <c r="F197" s="160" t="s">
        <v>158</v>
      </c>
      <c r="H197" s="161">
        <v>824.36400000000003</v>
      </c>
      <c r="I197" s="162"/>
      <c r="L197" s="158"/>
      <c r="M197" s="163"/>
      <c r="T197" s="164"/>
      <c r="AT197" s="159" t="s">
        <v>153</v>
      </c>
      <c r="AU197" s="159" t="s">
        <v>86</v>
      </c>
      <c r="AV197" s="14" t="s">
        <v>140</v>
      </c>
      <c r="AW197" s="14" t="s">
        <v>32</v>
      </c>
      <c r="AX197" s="14" t="s">
        <v>84</v>
      </c>
      <c r="AY197" s="159" t="s">
        <v>133</v>
      </c>
    </row>
    <row r="198" spans="2:65" s="1" customFormat="1" ht="16.5" customHeight="1">
      <c r="B198" s="31"/>
      <c r="C198" s="165" t="s">
        <v>260</v>
      </c>
      <c r="D198" s="165" t="s">
        <v>203</v>
      </c>
      <c r="E198" s="166" t="s">
        <v>266</v>
      </c>
      <c r="F198" s="167" t="s">
        <v>267</v>
      </c>
      <c r="G198" s="168" t="s">
        <v>138</v>
      </c>
      <c r="H198" s="169">
        <v>96.39</v>
      </c>
      <c r="I198" s="170"/>
      <c r="J198" s="171">
        <f>ROUND(I198*H198,2)</f>
        <v>0</v>
      </c>
      <c r="K198" s="167" t="s">
        <v>139</v>
      </c>
      <c r="L198" s="172"/>
      <c r="M198" s="173" t="s">
        <v>1</v>
      </c>
      <c r="N198" s="174" t="s">
        <v>41</v>
      </c>
      <c r="P198" s="140">
        <f>O198*H198</f>
        <v>0</v>
      </c>
      <c r="Q198" s="140">
        <v>0.17599999999999999</v>
      </c>
      <c r="R198" s="140">
        <f>Q198*H198</f>
        <v>16.964639999999999</v>
      </c>
      <c r="S198" s="140">
        <v>0</v>
      </c>
      <c r="T198" s="141">
        <f>S198*H198</f>
        <v>0</v>
      </c>
      <c r="AR198" s="142" t="s">
        <v>174</v>
      </c>
      <c r="AT198" s="142" t="s">
        <v>203</v>
      </c>
      <c r="AU198" s="142" t="s">
        <v>86</v>
      </c>
      <c r="AY198" s="16" t="s">
        <v>133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6" t="s">
        <v>84</v>
      </c>
      <c r="BK198" s="143">
        <f>ROUND(I198*H198,2)</f>
        <v>0</v>
      </c>
      <c r="BL198" s="16" t="s">
        <v>140</v>
      </c>
      <c r="BM198" s="142" t="s">
        <v>468</v>
      </c>
    </row>
    <row r="199" spans="2:65" s="13" customFormat="1" ht="11.25">
      <c r="B199" s="151"/>
      <c r="D199" s="145" t="s">
        <v>153</v>
      </c>
      <c r="E199" s="152" t="s">
        <v>1</v>
      </c>
      <c r="F199" s="153" t="s">
        <v>469</v>
      </c>
      <c r="H199" s="154">
        <v>96.39</v>
      </c>
      <c r="I199" s="155"/>
      <c r="L199" s="151"/>
      <c r="M199" s="156"/>
      <c r="T199" s="157"/>
      <c r="AT199" s="152" t="s">
        <v>153</v>
      </c>
      <c r="AU199" s="152" t="s">
        <v>86</v>
      </c>
      <c r="AV199" s="13" t="s">
        <v>86</v>
      </c>
      <c r="AW199" s="13" t="s">
        <v>32</v>
      </c>
      <c r="AX199" s="13" t="s">
        <v>76</v>
      </c>
      <c r="AY199" s="152" t="s">
        <v>133</v>
      </c>
    </row>
    <row r="200" spans="2:65" s="14" customFormat="1" ht="11.25">
      <c r="B200" s="158"/>
      <c r="D200" s="145" t="s">
        <v>153</v>
      </c>
      <c r="E200" s="159" t="s">
        <v>1</v>
      </c>
      <c r="F200" s="160" t="s">
        <v>158</v>
      </c>
      <c r="H200" s="161">
        <v>96.39</v>
      </c>
      <c r="I200" s="162"/>
      <c r="L200" s="158"/>
      <c r="M200" s="163"/>
      <c r="T200" s="164"/>
      <c r="AT200" s="159" t="s">
        <v>153</v>
      </c>
      <c r="AU200" s="159" t="s">
        <v>86</v>
      </c>
      <c r="AV200" s="14" t="s">
        <v>140</v>
      </c>
      <c r="AW200" s="14" t="s">
        <v>32</v>
      </c>
      <c r="AX200" s="14" t="s">
        <v>84</v>
      </c>
      <c r="AY200" s="159" t="s">
        <v>133</v>
      </c>
    </row>
    <row r="201" spans="2:65" s="1" customFormat="1" ht="33" customHeight="1">
      <c r="B201" s="31"/>
      <c r="C201" s="131" t="s">
        <v>265</v>
      </c>
      <c r="D201" s="131" t="s">
        <v>135</v>
      </c>
      <c r="E201" s="132" t="s">
        <v>271</v>
      </c>
      <c r="F201" s="133" t="s">
        <v>272</v>
      </c>
      <c r="G201" s="134" t="s">
        <v>138</v>
      </c>
      <c r="H201" s="135">
        <v>873.7</v>
      </c>
      <c r="I201" s="136"/>
      <c r="J201" s="137">
        <f>ROUND(I201*H201,2)</f>
        <v>0</v>
      </c>
      <c r="K201" s="133" t="s">
        <v>139</v>
      </c>
      <c r="L201" s="31"/>
      <c r="M201" s="138" t="s">
        <v>1</v>
      </c>
      <c r="N201" s="139" t="s">
        <v>41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140</v>
      </c>
      <c r="AT201" s="142" t="s">
        <v>135</v>
      </c>
      <c r="AU201" s="142" t="s">
        <v>86</v>
      </c>
      <c r="AY201" s="16" t="s">
        <v>133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6" t="s">
        <v>84</v>
      </c>
      <c r="BK201" s="143">
        <f>ROUND(I201*H201,2)</f>
        <v>0</v>
      </c>
      <c r="BL201" s="16" t="s">
        <v>140</v>
      </c>
      <c r="BM201" s="142" t="s">
        <v>470</v>
      </c>
    </row>
    <row r="202" spans="2:65" s="1" customFormat="1" ht="24.2" customHeight="1">
      <c r="B202" s="31"/>
      <c r="C202" s="131" t="s">
        <v>270</v>
      </c>
      <c r="D202" s="131" t="s">
        <v>135</v>
      </c>
      <c r="E202" s="132" t="s">
        <v>275</v>
      </c>
      <c r="F202" s="133" t="s">
        <v>276</v>
      </c>
      <c r="G202" s="134" t="s">
        <v>138</v>
      </c>
      <c r="H202" s="135">
        <v>92.6</v>
      </c>
      <c r="I202" s="136"/>
      <c r="J202" s="137">
        <f>ROUND(I202*H202,2)</f>
        <v>0</v>
      </c>
      <c r="K202" s="133" t="s">
        <v>139</v>
      </c>
      <c r="L202" s="31"/>
      <c r="M202" s="138" t="s">
        <v>1</v>
      </c>
      <c r="N202" s="139" t="s">
        <v>41</v>
      </c>
      <c r="P202" s="140">
        <f>O202*H202</f>
        <v>0</v>
      </c>
      <c r="Q202" s="140">
        <v>0.11162</v>
      </c>
      <c r="R202" s="140">
        <f>Q202*H202</f>
        <v>10.336011999999998</v>
      </c>
      <c r="S202" s="140">
        <v>0</v>
      </c>
      <c r="T202" s="141">
        <f>S202*H202</f>
        <v>0</v>
      </c>
      <c r="AR202" s="142" t="s">
        <v>140</v>
      </c>
      <c r="AT202" s="142" t="s">
        <v>135</v>
      </c>
      <c r="AU202" s="142" t="s">
        <v>86</v>
      </c>
      <c r="AY202" s="16" t="s">
        <v>133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6" t="s">
        <v>84</v>
      </c>
      <c r="BK202" s="143">
        <f>ROUND(I202*H202,2)</f>
        <v>0</v>
      </c>
      <c r="BL202" s="16" t="s">
        <v>140</v>
      </c>
      <c r="BM202" s="142" t="s">
        <v>471</v>
      </c>
    </row>
    <row r="203" spans="2:65" s="13" customFormat="1" ht="11.25">
      <c r="B203" s="151"/>
      <c r="D203" s="145" t="s">
        <v>153</v>
      </c>
      <c r="E203" s="152" t="s">
        <v>1</v>
      </c>
      <c r="F203" s="153" t="s">
        <v>472</v>
      </c>
      <c r="H203" s="154">
        <v>92.6</v>
      </c>
      <c r="I203" s="155"/>
      <c r="L203" s="151"/>
      <c r="M203" s="156"/>
      <c r="T203" s="157"/>
      <c r="AT203" s="152" t="s">
        <v>153</v>
      </c>
      <c r="AU203" s="152" t="s">
        <v>86</v>
      </c>
      <c r="AV203" s="13" t="s">
        <v>86</v>
      </c>
      <c r="AW203" s="13" t="s">
        <v>32</v>
      </c>
      <c r="AX203" s="13" t="s">
        <v>76</v>
      </c>
      <c r="AY203" s="152" t="s">
        <v>133</v>
      </c>
    </row>
    <row r="204" spans="2:65" s="14" customFormat="1" ht="11.25">
      <c r="B204" s="158"/>
      <c r="D204" s="145" t="s">
        <v>153</v>
      </c>
      <c r="E204" s="159" t="s">
        <v>1</v>
      </c>
      <c r="F204" s="160" t="s">
        <v>158</v>
      </c>
      <c r="H204" s="161">
        <v>92.6</v>
      </c>
      <c r="I204" s="162"/>
      <c r="L204" s="158"/>
      <c r="M204" s="163"/>
      <c r="T204" s="164"/>
      <c r="AT204" s="159" t="s">
        <v>153</v>
      </c>
      <c r="AU204" s="159" t="s">
        <v>86</v>
      </c>
      <c r="AV204" s="14" t="s">
        <v>140</v>
      </c>
      <c r="AW204" s="14" t="s">
        <v>32</v>
      </c>
      <c r="AX204" s="14" t="s">
        <v>84</v>
      </c>
      <c r="AY204" s="159" t="s">
        <v>133</v>
      </c>
    </row>
    <row r="205" spans="2:65" s="1" customFormat="1" ht="16.5" customHeight="1">
      <c r="B205" s="31"/>
      <c r="C205" s="165" t="s">
        <v>274</v>
      </c>
      <c r="D205" s="165" t="s">
        <v>203</v>
      </c>
      <c r="E205" s="166" t="s">
        <v>266</v>
      </c>
      <c r="F205" s="167" t="s">
        <v>267</v>
      </c>
      <c r="G205" s="168" t="s">
        <v>138</v>
      </c>
      <c r="H205" s="169">
        <v>94.451999999999998</v>
      </c>
      <c r="I205" s="170"/>
      <c r="J205" s="171">
        <f>ROUND(I205*H205,2)</f>
        <v>0</v>
      </c>
      <c r="K205" s="167" t="s">
        <v>139</v>
      </c>
      <c r="L205" s="172"/>
      <c r="M205" s="173" t="s">
        <v>1</v>
      </c>
      <c r="N205" s="174" t="s">
        <v>41</v>
      </c>
      <c r="P205" s="140">
        <f>O205*H205</f>
        <v>0</v>
      </c>
      <c r="Q205" s="140">
        <v>0.17599999999999999</v>
      </c>
      <c r="R205" s="140">
        <f>Q205*H205</f>
        <v>16.623552</v>
      </c>
      <c r="S205" s="140">
        <v>0</v>
      </c>
      <c r="T205" s="141">
        <f>S205*H205</f>
        <v>0</v>
      </c>
      <c r="AR205" s="142" t="s">
        <v>174</v>
      </c>
      <c r="AT205" s="142" t="s">
        <v>203</v>
      </c>
      <c r="AU205" s="142" t="s">
        <v>86</v>
      </c>
      <c r="AY205" s="16" t="s">
        <v>133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6" t="s">
        <v>84</v>
      </c>
      <c r="BK205" s="143">
        <f>ROUND(I205*H205,2)</f>
        <v>0</v>
      </c>
      <c r="BL205" s="16" t="s">
        <v>140</v>
      </c>
      <c r="BM205" s="142" t="s">
        <v>473</v>
      </c>
    </row>
    <row r="206" spans="2:65" s="13" customFormat="1" ht="11.25">
      <c r="B206" s="151"/>
      <c r="D206" s="145" t="s">
        <v>153</v>
      </c>
      <c r="E206" s="152" t="s">
        <v>1</v>
      </c>
      <c r="F206" s="153" t="s">
        <v>474</v>
      </c>
      <c r="H206" s="154">
        <v>94.451999999999998</v>
      </c>
      <c r="I206" s="155"/>
      <c r="L206" s="151"/>
      <c r="M206" s="156"/>
      <c r="T206" s="157"/>
      <c r="AT206" s="152" t="s">
        <v>153</v>
      </c>
      <c r="AU206" s="152" t="s">
        <v>86</v>
      </c>
      <c r="AV206" s="13" t="s">
        <v>86</v>
      </c>
      <c r="AW206" s="13" t="s">
        <v>32</v>
      </c>
      <c r="AX206" s="13" t="s">
        <v>76</v>
      </c>
      <c r="AY206" s="152" t="s">
        <v>133</v>
      </c>
    </row>
    <row r="207" spans="2:65" s="14" customFormat="1" ht="11.25">
      <c r="B207" s="158"/>
      <c r="D207" s="145" t="s">
        <v>153</v>
      </c>
      <c r="E207" s="159" t="s">
        <v>1</v>
      </c>
      <c r="F207" s="160" t="s">
        <v>158</v>
      </c>
      <c r="H207" s="161">
        <v>94.451999999999998</v>
      </c>
      <c r="I207" s="162"/>
      <c r="L207" s="158"/>
      <c r="M207" s="163"/>
      <c r="T207" s="164"/>
      <c r="AT207" s="159" t="s">
        <v>153</v>
      </c>
      <c r="AU207" s="159" t="s">
        <v>86</v>
      </c>
      <c r="AV207" s="14" t="s">
        <v>140</v>
      </c>
      <c r="AW207" s="14" t="s">
        <v>32</v>
      </c>
      <c r="AX207" s="14" t="s">
        <v>84</v>
      </c>
      <c r="AY207" s="159" t="s">
        <v>133</v>
      </c>
    </row>
    <row r="208" spans="2:65" s="11" customFormat="1" ht="22.9" customHeight="1">
      <c r="B208" s="119"/>
      <c r="D208" s="120" t="s">
        <v>75</v>
      </c>
      <c r="E208" s="129" t="s">
        <v>174</v>
      </c>
      <c r="F208" s="129" t="s">
        <v>282</v>
      </c>
      <c r="I208" s="122"/>
      <c r="J208" s="130">
        <f>BK208</f>
        <v>0</v>
      </c>
      <c r="L208" s="119"/>
      <c r="M208" s="124"/>
      <c r="P208" s="125">
        <f>SUM(P209:P228)</f>
        <v>0</v>
      </c>
      <c r="R208" s="125">
        <f>SUM(R209:R228)</f>
        <v>4.1106959999999999</v>
      </c>
      <c r="T208" s="126">
        <f>SUM(T209:T228)</f>
        <v>0</v>
      </c>
      <c r="AR208" s="120" t="s">
        <v>84</v>
      </c>
      <c r="AT208" s="127" t="s">
        <v>75</v>
      </c>
      <c r="AU208" s="127" t="s">
        <v>84</v>
      </c>
      <c r="AY208" s="120" t="s">
        <v>133</v>
      </c>
      <c r="BK208" s="128">
        <f>SUM(BK209:BK228)</f>
        <v>0</v>
      </c>
    </row>
    <row r="209" spans="2:65" s="1" customFormat="1" ht="21.75" customHeight="1">
      <c r="B209" s="31"/>
      <c r="C209" s="131" t="s">
        <v>279</v>
      </c>
      <c r="D209" s="131" t="s">
        <v>135</v>
      </c>
      <c r="E209" s="132" t="s">
        <v>284</v>
      </c>
      <c r="F209" s="133" t="s">
        <v>285</v>
      </c>
      <c r="G209" s="134" t="s">
        <v>151</v>
      </c>
      <c r="H209" s="135">
        <v>8.8000000000000007</v>
      </c>
      <c r="I209" s="136"/>
      <c r="J209" s="137">
        <f>ROUND(I209*H209,2)</f>
        <v>0</v>
      </c>
      <c r="K209" s="133" t="s">
        <v>1</v>
      </c>
      <c r="L209" s="31"/>
      <c r="M209" s="138" t="s">
        <v>1</v>
      </c>
      <c r="N209" s="139" t="s">
        <v>41</v>
      </c>
      <c r="P209" s="140">
        <f>O209*H209</f>
        <v>0</v>
      </c>
      <c r="Q209" s="140">
        <v>0</v>
      </c>
      <c r="R209" s="140">
        <f>Q209*H209</f>
        <v>0</v>
      </c>
      <c r="S209" s="140">
        <v>0</v>
      </c>
      <c r="T209" s="141">
        <f>S209*H209</f>
        <v>0</v>
      </c>
      <c r="AR209" s="142" t="s">
        <v>140</v>
      </c>
      <c r="AT209" s="142" t="s">
        <v>135</v>
      </c>
      <c r="AU209" s="142" t="s">
        <v>86</v>
      </c>
      <c r="AY209" s="16" t="s">
        <v>133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6" t="s">
        <v>84</v>
      </c>
      <c r="BK209" s="143">
        <f>ROUND(I209*H209,2)</f>
        <v>0</v>
      </c>
      <c r="BL209" s="16" t="s">
        <v>140</v>
      </c>
      <c r="BM209" s="142" t="s">
        <v>475</v>
      </c>
    </row>
    <row r="210" spans="2:65" s="13" customFormat="1" ht="11.25">
      <c r="B210" s="151"/>
      <c r="D210" s="145" t="s">
        <v>153</v>
      </c>
      <c r="E210" s="152" t="s">
        <v>1</v>
      </c>
      <c r="F210" s="153" t="s">
        <v>287</v>
      </c>
      <c r="H210" s="154">
        <v>8.8000000000000007</v>
      </c>
      <c r="I210" s="155"/>
      <c r="L210" s="151"/>
      <c r="M210" s="156"/>
      <c r="T210" s="157"/>
      <c r="AT210" s="152" t="s">
        <v>153</v>
      </c>
      <c r="AU210" s="152" t="s">
        <v>86</v>
      </c>
      <c r="AV210" s="13" t="s">
        <v>86</v>
      </c>
      <c r="AW210" s="13" t="s">
        <v>32</v>
      </c>
      <c r="AX210" s="13" t="s">
        <v>76</v>
      </c>
      <c r="AY210" s="152" t="s">
        <v>133</v>
      </c>
    </row>
    <row r="211" spans="2:65" s="14" customFormat="1" ht="11.25">
      <c r="B211" s="158"/>
      <c r="D211" s="145" t="s">
        <v>153</v>
      </c>
      <c r="E211" s="159" t="s">
        <v>1</v>
      </c>
      <c r="F211" s="160" t="s">
        <v>158</v>
      </c>
      <c r="H211" s="161">
        <v>8.8000000000000007</v>
      </c>
      <c r="I211" s="162"/>
      <c r="L211" s="158"/>
      <c r="M211" s="163"/>
      <c r="T211" s="164"/>
      <c r="AT211" s="159" t="s">
        <v>153</v>
      </c>
      <c r="AU211" s="159" t="s">
        <v>86</v>
      </c>
      <c r="AV211" s="14" t="s">
        <v>140</v>
      </c>
      <c r="AW211" s="14" t="s">
        <v>32</v>
      </c>
      <c r="AX211" s="14" t="s">
        <v>84</v>
      </c>
      <c r="AY211" s="159" t="s">
        <v>133</v>
      </c>
    </row>
    <row r="212" spans="2:65" s="1" customFormat="1" ht="33" customHeight="1">
      <c r="B212" s="31"/>
      <c r="C212" s="131" t="s">
        <v>283</v>
      </c>
      <c r="D212" s="131" t="s">
        <v>135</v>
      </c>
      <c r="E212" s="132" t="s">
        <v>289</v>
      </c>
      <c r="F212" s="133" t="s">
        <v>290</v>
      </c>
      <c r="G212" s="134" t="s">
        <v>151</v>
      </c>
      <c r="H212" s="135">
        <v>39.6</v>
      </c>
      <c r="I212" s="136"/>
      <c r="J212" s="137">
        <f>ROUND(I212*H212,2)</f>
        <v>0</v>
      </c>
      <c r="K212" s="133" t="s">
        <v>139</v>
      </c>
      <c r="L212" s="31"/>
      <c r="M212" s="138" t="s">
        <v>1</v>
      </c>
      <c r="N212" s="139" t="s">
        <v>41</v>
      </c>
      <c r="P212" s="140">
        <f>O212*H212</f>
        <v>0</v>
      </c>
      <c r="Q212" s="140">
        <v>5.0889999999999998E-2</v>
      </c>
      <c r="R212" s="140">
        <f>Q212*H212</f>
        <v>2.015244</v>
      </c>
      <c r="S212" s="140">
        <v>0</v>
      </c>
      <c r="T212" s="141">
        <f>S212*H212</f>
        <v>0</v>
      </c>
      <c r="AR212" s="142" t="s">
        <v>140</v>
      </c>
      <c r="AT212" s="142" t="s">
        <v>135</v>
      </c>
      <c r="AU212" s="142" t="s">
        <v>86</v>
      </c>
      <c r="AY212" s="16" t="s">
        <v>133</v>
      </c>
      <c r="BE212" s="143">
        <f>IF(N212="základní",J212,0)</f>
        <v>0</v>
      </c>
      <c r="BF212" s="143">
        <f>IF(N212="snížená",J212,0)</f>
        <v>0</v>
      </c>
      <c r="BG212" s="143">
        <f>IF(N212="zákl. přenesená",J212,0)</f>
        <v>0</v>
      </c>
      <c r="BH212" s="143">
        <f>IF(N212="sníž. přenesená",J212,0)</f>
        <v>0</v>
      </c>
      <c r="BI212" s="143">
        <f>IF(N212="nulová",J212,0)</f>
        <v>0</v>
      </c>
      <c r="BJ212" s="16" t="s">
        <v>84</v>
      </c>
      <c r="BK212" s="143">
        <f>ROUND(I212*H212,2)</f>
        <v>0</v>
      </c>
      <c r="BL212" s="16" t="s">
        <v>140</v>
      </c>
      <c r="BM212" s="142" t="s">
        <v>476</v>
      </c>
    </row>
    <row r="213" spans="2:65" s="13" customFormat="1" ht="11.25">
      <c r="B213" s="151"/>
      <c r="D213" s="145" t="s">
        <v>153</v>
      </c>
      <c r="E213" s="152" t="s">
        <v>1</v>
      </c>
      <c r="F213" s="153" t="s">
        <v>292</v>
      </c>
      <c r="H213" s="154">
        <v>39.6</v>
      </c>
      <c r="I213" s="155"/>
      <c r="L213" s="151"/>
      <c r="M213" s="156"/>
      <c r="T213" s="157"/>
      <c r="AT213" s="152" t="s">
        <v>153</v>
      </c>
      <c r="AU213" s="152" t="s">
        <v>86</v>
      </c>
      <c r="AV213" s="13" t="s">
        <v>86</v>
      </c>
      <c r="AW213" s="13" t="s">
        <v>32</v>
      </c>
      <c r="AX213" s="13" t="s">
        <v>76</v>
      </c>
      <c r="AY213" s="152" t="s">
        <v>133</v>
      </c>
    </row>
    <row r="214" spans="2:65" s="14" customFormat="1" ht="11.25">
      <c r="B214" s="158"/>
      <c r="D214" s="145" t="s">
        <v>153</v>
      </c>
      <c r="E214" s="159" t="s">
        <v>1</v>
      </c>
      <c r="F214" s="160" t="s">
        <v>158</v>
      </c>
      <c r="H214" s="161">
        <v>39.6</v>
      </c>
      <c r="I214" s="162"/>
      <c r="L214" s="158"/>
      <c r="M214" s="163"/>
      <c r="T214" s="164"/>
      <c r="AT214" s="159" t="s">
        <v>153</v>
      </c>
      <c r="AU214" s="159" t="s">
        <v>86</v>
      </c>
      <c r="AV214" s="14" t="s">
        <v>140</v>
      </c>
      <c r="AW214" s="14" t="s">
        <v>32</v>
      </c>
      <c r="AX214" s="14" t="s">
        <v>84</v>
      </c>
      <c r="AY214" s="159" t="s">
        <v>133</v>
      </c>
    </row>
    <row r="215" spans="2:65" s="1" customFormat="1" ht="37.9" customHeight="1">
      <c r="B215" s="31"/>
      <c r="C215" s="131" t="s">
        <v>288</v>
      </c>
      <c r="D215" s="131" t="s">
        <v>135</v>
      </c>
      <c r="E215" s="132" t="s">
        <v>294</v>
      </c>
      <c r="F215" s="133" t="s">
        <v>295</v>
      </c>
      <c r="G215" s="134" t="s">
        <v>296</v>
      </c>
      <c r="H215" s="135">
        <v>5</v>
      </c>
      <c r="I215" s="136"/>
      <c r="J215" s="137">
        <f>ROUND(I215*H215,2)</f>
        <v>0</v>
      </c>
      <c r="K215" s="133" t="s">
        <v>139</v>
      </c>
      <c r="L215" s="31"/>
      <c r="M215" s="138" t="s">
        <v>1</v>
      </c>
      <c r="N215" s="139" t="s">
        <v>41</v>
      </c>
      <c r="P215" s="140">
        <f>O215*H215</f>
        <v>0</v>
      </c>
      <c r="Q215" s="140">
        <v>7.2499999999999995E-2</v>
      </c>
      <c r="R215" s="140">
        <f>Q215*H215</f>
        <v>0.36249999999999999</v>
      </c>
      <c r="S215" s="140">
        <v>0</v>
      </c>
      <c r="T215" s="141">
        <f>S215*H215</f>
        <v>0</v>
      </c>
      <c r="AR215" s="142" t="s">
        <v>140</v>
      </c>
      <c r="AT215" s="142" t="s">
        <v>135</v>
      </c>
      <c r="AU215" s="142" t="s">
        <v>86</v>
      </c>
      <c r="AY215" s="16" t="s">
        <v>133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6" t="s">
        <v>84</v>
      </c>
      <c r="BK215" s="143">
        <f>ROUND(I215*H215,2)</f>
        <v>0</v>
      </c>
      <c r="BL215" s="16" t="s">
        <v>140</v>
      </c>
      <c r="BM215" s="142" t="s">
        <v>477</v>
      </c>
    </row>
    <row r="216" spans="2:65" s="1" customFormat="1" ht="33" customHeight="1">
      <c r="B216" s="31"/>
      <c r="C216" s="131" t="s">
        <v>293</v>
      </c>
      <c r="D216" s="131" t="s">
        <v>135</v>
      </c>
      <c r="E216" s="132" t="s">
        <v>299</v>
      </c>
      <c r="F216" s="133" t="s">
        <v>300</v>
      </c>
      <c r="G216" s="134" t="s">
        <v>151</v>
      </c>
      <c r="H216" s="135">
        <v>27.72</v>
      </c>
      <c r="I216" s="136"/>
      <c r="J216" s="137">
        <f>ROUND(I216*H216,2)</f>
        <v>0</v>
      </c>
      <c r="K216" s="133" t="s">
        <v>139</v>
      </c>
      <c r="L216" s="31"/>
      <c r="M216" s="138" t="s">
        <v>1</v>
      </c>
      <c r="N216" s="139" t="s">
        <v>41</v>
      </c>
      <c r="P216" s="140">
        <f>O216*H216</f>
        <v>0</v>
      </c>
      <c r="Q216" s="140">
        <v>0</v>
      </c>
      <c r="R216" s="140">
        <f>Q216*H216</f>
        <v>0</v>
      </c>
      <c r="S216" s="140">
        <v>0</v>
      </c>
      <c r="T216" s="141">
        <f>S216*H216</f>
        <v>0</v>
      </c>
      <c r="AR216" s="142" t="s">
        <v>140</v>
      </c>
      <c r="AT216" s="142" t="s">
        <v>135</v>
      </c>
      <c r="AU216" s="142" t="s">
        <v>86</v>
      </c>
      <c r="AY216" s="16" t="s">
        <v>133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6" t="s">
        <v>84</v>
      </c>
      <c r="BK216" s="143">
        <f>ROUND(I216*H216,2)</f>
        <v>0</v>
      </c>
      <c r="BL216" s="16" t="s">
        <v>140</v>
      </c>
      <c r="BM216" s="142" t="s">
        <v>478</v>
      </c>
    </row>
    <row r="217" spans="2:65" s="13" customFormat="1" ht="11.25">
      <c r="B217" s="151"/>
      <c r="D217" s="145" t="s">
        <v>153</v>
      </c>
      <c r="E217" s="152" t="s">
        <v>1</v>
      </c>
      <c r="F217" s="153" t="s">
        <v>302</v>
      </c>
      <c r="H217" s="154">
        <v>27.72</v>
      </c>
      <c r="I217" s="155"/>
      <c r="L217" s="151"/>
      <c r="M217" s="156"/>
      <c r="T217" s="157"/>
      <c r="AT217" s="152" t="s">
        <v>153</v>
      </c>
      <c r="AU217" s="152" t="s">
        <v>86</v>
      </c>
      <c r="AV217" s="13" t="s">
        <v>86</v>
      </c>
      <c r="AW217" s="13" t="s">
        <v>32</v>
      </c>
      <c r="AX217" s="13" t="s">
        <v>76</v>
      </c>
      <c r="AY217" s="152" t="s">
        <v>133</v>
      </c>
    </row>
    <row r="218" spans="2:65" s="14" customFormat="1" ht="11.25">
      <c r="B218" s="158"/>
      <c r="D218" s="145" t="s">
        <v>153</v>
      </c>
      <c r="E218" s="159" t="s">
        <v>1</v>
      </c>
      <c r="F218" s="160" t="s">
        <v>158</v>
      </c>
      <c r="H218" s="161">
        <v>27.72</v>
      </c>
      <c r="I218" s="162"/>
      <c r="L218" s="158"/>
      <c r="M218" s="163"/>
      <c r="T218" s="164"/>
      <c r="AT218" s="159" t="s">
        <v>153</v>
      </c>
      <c r="AU218" s="159" t="s">
        <v>86</v>
      </c>
      <c r="AV218" s="14" t="s">
        <v>140</v>
      </c>
      <c r="AW218" s="14" t="s">
        <v>32</v>
      </c>
      <c r="AX218" s="14" t="s">
        <v>84</v>
      </c>
      <c r="AY218" s="159" t="s">
        <v>133</v>
      </c>
    </row>
    <row r="219" spans="2:65" s="1" customFormat="1" ht="24.2" customHeight="1">
      <c r="B219" s="31"/>
      <c r="C219" s="131" t="s">
        <v>298</v>
      </c>
      <c r="D219" s="131" t="s">
        <v>135</v>
      </c>
      <c r="E219" s="132" t="s">
        <v>304</v>
      </c>
      <c r="F219" s="133" t="s">
        <v>305</v>
      </c>
      <c r="G219" s="134" t="s">
        <v>138</v>
      </c>
      <c r="H219" s="135">
        <v>556.6</v>
      </c>
      <c r="I219" s="136"/>
      <c r="J219" s="137">
        <f>ROUND(I219*H219,2)</f>
        <v>0</v>
      </c>
      <c r="K219" s="133" t="s">
        <v>1</v>
      </c>
      <c r="L219" s="31"/>
      <c r="M219" s="138" t="s">
        <v>1</v>
      </c>
      <c r="N219" s="139" t="s">
        <v>41</v>
      </c>
      <c r="P219" s="140">
        <f>O219*H219</f>
        <v>0</v>
      </c>
      <c r="Q219" s="140">
        <v>1.7000000000000001E-4</v>
      </c>
      <c r="R219" s="140">
        <f>Q219*H219</f>
        <v>9.4622000000000012E-2</v>
      </c>
      <c r="S219" s="140">
        <v>0</v>
      </c>
      <c r="T219" s="141">
        <f>S219*H219</f>
        <v>0</v>
      </c>
      <c r="AR219" s="142" t="s">
        <v>140</v>
      </c>
      <c r="AT219" s="142" t="s">
        <v>135</v>
      </c>
      <c r="AU219" s="142" t="s">
        <v>86</v>
      </c>
      <c r="AY219" s="16" t="s">
        <v>133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6" t="s">
        <v>84</v>
      </c>
      <c r="BK219" s="143">
        <f>ROUND(I219*H219,2)</f>
        <v>0</v>
      </c>
      <c r="BL219" s="16" t="s">
        <v>140</v>
      </c>
      <c r="BM219" s="142" t="s">
        <v>479</v>
      </c>
    </row>
    <row r="220" spans="2:65" s="13" customFormat="1" ht="11.25">
      <c r="B220" s="151"/>
      <c r="D220" s="145" t="s">
        <v>153</v>
      </c>
      <c r="E220" s="152" t="s">
        <v>1</v>
      </c>
      <c r="F220" s="153" t="s">
        <v>307</v>
      </c>
      <c r="H220" s="154">
        <v>435.6</v>
      </c>
      <c r="I220" s="155"/>
      <c r="L220" s="151"/>
      <c r="M220" s="156"/>
      <c r="T220" s="157"/>
      <c r="AT220" s="152" t="s">
        <v>153</v>
      </c>
      <c r="AU220" s="152" t="s">
        <v>86</v>
      </c>
      <c r="AV220" s="13" t="s">
        <v>86</v>
      </c>
      <c r="AW220" s="13" t="s">
        <v>32</v>
      </c>
      <c r="AX220" s="13" t="s">
        <v>76</v>
      </c>
      <c r="AY220" s="152" t="s">
        <v>133</v>
      </c>
    </row>
    <row r="221" spans="2:65" s="13" customFormat="1" ht="11.25">
      <c r="B221" s="151"/>
      <c r="D221" s="145" t="s">
        <v>153</v>
      </c>
      <c r="E221" s="152" t="s">
        <v>1</v>
      </c>
      <c r="F221" s="153" t="s">
        <v>308</v>
      </c>
      <c r="H221" s="154">
        <v>121</v>
      </c>
      <c r="I221" s="155"/>
      <c r="L221" s="151"/>
      <c r="M221" s="156"/>
      <c r="T221" s="157"/>
      <c r="AT221" s="152" t="s">
        <v>153</v>
      </c>
      <c r="AU221" s="152" t="s">
        <v>86</v>
      </c>
      <c r="AV221" s="13" t="s">
        <v>86</v>
      </c>
      <c r="AW221" s="13" t="s">
        <v>32</v>
      </c>
      <c r="AX221" s="13" t="s">
        <v>76</v>
      </c>
      <c r="AY221" s="152" t="s">
        <v>133</v>
      </c>
    </row>
    <row r="222" spans="2:65" s="14" customFormat="1" ht="11.25">
      <c r="B222" s="158"/>
      <c r="D222" s="145" t="s">
        <v>153</v>
      </c>
      <c r="E222" s="159" t="s">
        <v>1</v>
      </c>
      <c r="F222" s="160" t="s">
        <v>158</v>
      </c>
      <c r="H222" s="161">
        <v>556.6</v>
      </c>
      <c r="I222" s="162"/>
      <c r="L222" s="158"/>
      <c r="M222" s="163"/>
      <c r="T222" s="164"/>
      <c r="AT222" s="159" t="s">
        <v>153</v>
      </c>
      <c r="AU222" s="159" t="s">
        <v>86</v>
      </c>
      <c r="AV222" s="14" t="s">
        <v>140</v>
      </c>
      <c r="AW222" s="14" t="s">
        <v>32</v>
      </c>
      <c r="AX222" s="14" t="s">
        <v>84</v>
      </c>
      <c r="AY222" s="159" t="s">
        <v>133</v>
      </c>
    </row>
    <row r="223" spans="2:65" s="1" customFormat="1" ht="24.2" customHeight="1">
      <c r="B223" s="31"/>
      <c r="C223" s="165" t="s">
        <v>303</v>
      </c>
      <c r="D223" s="165" t="s">
        <v>203</v>
      </c>
      <c r="E223" s="166" t="s">
        <v>310</v>
      </c>
      <c r="F223" s="167" t="s">
        <v>311</v>
      </c>
      <c r="G223" s="168" t="s">
        <v>138</v>
      </c>
      <c r="H223" s="169">
        <v>581.9</v>
      </c>
      <c r="I223" s="170"/>
      <c r="J223" s="171">
        <f>ROUND(I223*H223,2)</f>
        <v>0</v>
      </c>
      <c r="K223" s="167" t="s">
        <v>1</v>
      </c>
      <c r="L223" s="172"/>
      <c r="M223" s="173" t="s">
        <v>1</v>
      </c>
      <c r="N223" s="174" t="s">
        <v>41</v>
      </c>
      <c r="P223" s="140">
        <f>O223*H223</f>
        <v>0</v>
      </c>
      <c r="Q223" s="140">
        <v>2.9999999999999997E-4</v>
      </c>
      <c r="R223" s="140">
        <f>Q223*H223</f>
        <v>0.17456999999999998</v>
      </c>
      <c r="S223" s="140">
        <v>0</v>
      </c>
      <c r="T223" s="141">
        <f>S223*H223</f>
        <v>0</v>
      </c>
      <c r="AR223" s="142" t="s">
        <v>174</v>
      </c>
      <c r="AT223" s="142" t="s">
        <v>203</v>
      </c>
      <c r="AU223" s="142" t="s">
        <v>86</v>
      </c>
      <c r="AY223" s="16" t="s">
        <v>133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6" t="s">
        <v>84</v>
      </c>
      <c r="BK223" s="143">
        <f>ROUND(I223*H223,2)</f>
        <v>0</v>
      </c>
      <c r="BL223" s="16" t="s">
        <v>140</v>
      </c>
      <c r="BM223" s="142" t="s">
        <v>480</v>
      </c>
    </row>
    <row r="224" spans="2:65" s="13" customFormat="1" ht="11.25">
      <c r="B224" s="151"/>
      <c r="D224" s="145" t="s">
        <v>153</v>
      </c>
      <c r="E224" s="152" t="s">
        <v>1</v>
      </c>
      <c r="F224" s="153" t="s">
        <v>313</v>
      </c>
      <c r="H224" s="154">
        <v>455.4</v>
      </c>
      <c r="I224" s="155"/>
      <c r="L224" s="151"/>
      <c r="M224" s="156"/>
      <c r="T224" s="157"/>
      <c r="AT224" s="152" t="s">
        <v>153</v>
      </c>
      <c r="AU224" s="152" t="s">
        <v>86</v>
      </c>
      <c r="AV224" s="13" t="s">
        <v>86</v>
      </c>
      <c r="AW224" s="13" t="s">
        <v>32</v>
      </c>
      <c r="AX224" s="13" t="s">
        <v>76</v>
      </c>
      <c r="AY224" s="152" t="s">
        <v>133</v>
      </c>
    </row>
    <row r="225" spans="2:65" s="13" customFormat="1" ht="11.25">
      <c r="B225" s="151"/>
      <c r="D225" s="145" t="s">
        <v>153</v>
      </c>
      <c r="E225" s="152" t="s">
        <v>1</v>
      </c>
      <c r="F225" s="153" t="s">
        <v>314</v>
      </c>
      <c r="H225" s="154">
        <v>126.5</v>
      </c>
      <c r="I225" s="155"/>
      <c r="L225" s="151"/>
      <c r="M225" s="156"/>
      <c r="T225" s="157"/>
      <c r="AT225" s="152" t="s">
        <v>153</v>
      </c>
      <c r="AU225" s="152" t="s">
        <v>86</v>
      </c>
      <c r="AV225" s="13" t="s">
        <v>86</v>
      </c>
      <c r="AW225" s="13" t="s">
        <v>32</v>
      </c>
      <c r="AX225" s="13" t="s">
        <v>76</v>
      </c>
      <c r="AY225" s="152" t="s">
        <v>133</v>
      </c>
    </row>
    <row r="226" spans="2:65" s="14" customFormat="1" ht="11.25">
      <c r="B226" s="158"/>
      <c r="D226" s="145" t="s">
        <v>153</v>
      </c>
      <c r="E226" s="159" t="s">
        <v>1</v>
      </c>
      <c r="F226" s="160" t="s">
        <v>158</v>
      </c>
      <c r="H226" s="161">
        <v>581.9</v>
      </c>
      <c r="I226" s="162"/>
      <c r="L226" s="158"/>
      <c r="M226" s="163"/>
      <c r="T226" s="164"/>
      <c r="AT226" s="159" t="s">
        <v>153</v>
      </c>
      <c r="AU226" s="159" t="s">
        <v>86</v>
      </c>
      <c r="AV226" s="14" t="s">
        <v>140</v>
      </c>
      <c r="AW226" s="14" t="s">
        <v>32</v>
      </c>
      <c r="AX226" s="14" t="s">
        <v>84</v>
      </c>
      <c r="AY226" s="159" t="s">
        <v>133</v>
      </c>
    </row>
    <row r="227" spans="2:65" s="1" customFormat="1" ht="33" customHeight="1">
      <c r="B227" s="31"/>
      <c r="C227" s="131" t="s">
        <v>309</v>
      </c>
      <c r="D227" s="131" t="s">
        <v>135</v>
      </c>
      <c r="E227" s="132" t="s">
        <v>316</v>
      </c>
      <c r="F227" s="133" t="s">
        <v>317</v>
      </c>
      <c r="G227" s="134" t="s">
        <v>296</v>
      </c>
      <c r="H227" s="135">
        <v>2</v>
      </c>
      <c r="I227" s="136"/>
      <c r="J227" s="137">
        <f>ROUND(I227*H227,2)</f>
        <v>0</v>
      </c>
      <c r="K227" s="133" t="s">
        <v>139</v>
      </c>
      <c r="L227" s="31"/>
      <c r="M227" s="138" t="s">
        <v>1</v>
      </c>
      <c r="N227" s="139" t="s">
        <v>41</v>
      </c>
      <c r="P227" s="140">
        <f>O227*H227</f>
        <v>0</v>
      </c>
      <c r="Q227" s="140">
        <v>0.31108000000000002</v>
      </c>
      <c r="R227" s="140">
        <f>Q227*H227</f>
        <v>0.62216000000000005</v>
      </c>
      <c r="S227" s="140">
        <v>0</v>
      </c>
      <c r="T227" s="141">
        <f>S227*H227</f>
        <v>0</v>
      </c>
      <c r="AR227" s="142" t="s">
        <v>140</v>
      </c>
      <c r="AT227" s="142" t="s">
        <v>135</v>
      </c>
      <c r="AU227" s="142" t="s">
        <v>86</v>
      </c>
      <c r="AY227" s="16" t="s">
        <v>133</v>
      </c>
      <c r="BE227" s="143">
        <f>IF(N227="základní",J227,0)</f>
        <v>0</v>
      </c>
      <c r="BF227" s="143">
        <f>IF(N227="snížená",J227,0)</f>
        <v>0</v>
      </c>
      <c r="BG227" s="143">
        <f>IF(N227="zákl. přenesená",J227,0)</f>
        <v>0</v>
      </c>
      <c r="BH227" s="143">
        <f>IF(N227="sníž. přenesená",J227,0)</f>
        <v>0</v>
      </c>
      <c r="BI227" s="143">
        <f>IF(N227="nulová",J227,0)</f>
        <v>0</v>
      </c>
      <c r="BJ227" s="16" t="s">
        <v>84</v>
      </c>
      <c r="BK227" s="143">
        <f>ROUND(I227*H227,2)</f>
        <v>0</v>
      </c>
      <c r="BL227" s="16" t="s">
        <v>140</v>
      </c>
      <c r="BM227" s="142" t="s">
        <v>481</v>
      </c>
    </row>
    <row r="228" spans="2:65" s="1" customFormat="1" ht="24.2" customHeight="1">
      <c r="B228" s="31"/>
      <c r="C228" s="131" t="s">
        <v>315</v>
      </c>
      <c r="D228" s="131" t="s">
        <v>135</v>
      </c>
      <c r="E228" s="132" t="s">
        <v>482</v>
      </c>
      <c r="F228" s="133" t="s">
        <v>483</v>
      </c>
      <c r="G228" s="134" t="s">
        <v>296</v>
      </c>
      <c r="H228" s="135">
        <v>2</v>
      </c>
      <c r="I228" s="136"/>
      <c r="J228" s="137">
        <f>ROUND(I228*H228,2)</f>
        <v>0</v>
      </c>
      <c r="K228" s="133" t="s">
        <v>139</v>
      </c>
      <c r="L228" s="31"/>
      <c r="M228" s="138" t="s">
        <v>1</v>
      </c>
      <c r="N228" s="139" t="s">
        <v>41</v>
      </c>
      <c r="P228" s="140">
        <f>O228*H228</f>
        <v>0</v>
      </c>
      <c r="Q228" s="140">
        <v>0.42080000000000001</v>
      </c>
      <c r="R228" s="140">
        <f>Q228*H228</f>
        <v>0.84160000000000001</v>
      </c>
      <c r="S228" s="140">
        <v>0</v>
      </c>
      <c r="T228" s="141">
        <f>S228*H228</f>
        <v>0</v>
      </c>
      <c r="AR228" s="142" t="s">
        <v>140</v>
      </c>
      <c r="AT228" s="142" t="s">
        <v>135</v>
      </c>
      <c r="AU228" s="142" t="s">
        <v>86</v>
      </c>
      <c r="AY228" s="16" t="s">
        <v>133</v>
      </c>
      <c r="BE228" s="143">
        <f>IF(N228="základní",J228,0)</f>
        <v>0</v>
      </c>
      <c r="BF228" s="143">
        <f>IF(N228="snížená",J228,0)</f>
        <v>0</v>
      </c>
      <c r="BG228" s="143">
        <f>IF(N228="zákl. přenesená",J228,0)</f>
        <v>0</v>
      </c>
      <c r="BH228" s="143">
        <f>IF(N228="sníž. přenesená",J228,0)</f>
        <v>0</v>
      </c>
      <c r="BI228" s="143">
        <f>IF(N228="nulová",J228,0)</f>
        <v>0</v>
      </c>
      <c r="BJ228" s="16" t="s">
        <v>84</v>
      </c>
      <c r="BK228" s="143">
        <f>ROUND(I228*H228,2)</f>
        <v>0</v>
      </c>
      <c r="BL228" s="16" t="s">
        <v>140</v>
      </c>
      <c r="BM228" s="142" t="s">
        <v>484</v>
      </c>
    </row>
    <row r="229" spans="2:65" s="11" customFormat="1" ht="22.9" customHeight="1">
      <c r="B229" s="119"/>
      <c r="D229" s="120" t="s">
        <v>75</v>
      </c>
      <c r="E229" s="129" t="s">
        <v>178</v>
      </c>
      <c r="F229" s="129" t="s">
        <v>319</v>
      </c>
      <c r="I229" s="122"/>
      <c r="J229" s="130">
        <f>BK229</f>
        <v>0</v>
      </c>
      <c r="L229" s="119"/>
      <c r="M229" s="124"/>
      <c r="P229" s="125">
        <f>SUM(P230:P256)</f>
        <v>0</v>
      </c>
      <c r="R229" s="125">
        <f>SUM(R230:R256)</f>
        <v>74.17427459999999</v>
      </c>
      <c r="T229" s="126">
        <f>SUM(T230:T256)</f>
        <v>0</v>
      </c>
      <c r="AR229" s="120" t="s">
        <v>84</v>
      </c>
      <c r="AT229" s="127" t="s">
        <v>75</v>
      </c>
      <c r="AU229" s="127" t="s">
        <v>84</v>
      </c>
      <c r="AY229" s="120" t="s">
        <v>133</v>
      </c>
      <c r="BK229" s="128">
        <f>SUM(BK230:BK256)</f>
        <v>0</v>
      </c>
    </row>
    <row r="230" spans="2:65" s="1" customFormat="1" ht="33" customHeight="1">
      <c r="B230" s="31"/>
      <c r="C230" s="131" t="s">
        <v>320</v>
      </c>
      <c r="D230" s="131" t="s">
        <v>135</v>
      </c>
      <c r="E230" s="132" t="s">
        <v>321</v>
      </c>
      <c r="F230" s="133" t="s">
        <v>322</v>
      </c>
      <c r="G230" s="134" t="s">
        <v>162</v>
      </c>
      <c r="H230" s="135">
        <v>56.2</v>
      </c>
      <c r="I230" s="136"/>
      <c r="J230" s="137">
        <f>ROUND(I230*H230,2)</f>
        <v>0</v>
      </c>
      <c r="K230" s="133" t="s">
        <v>139</v>
      </c>
      <c r="L230" s="31"/>
      <c r="M230" s="138" t="s">
        <v>1</v>
      </c>
      <c r="N230" s="139" t="s">
        <v>41</v>
      </c>
      <c r="P230" s="140">
        <f>O230*H230</f>
        <v>0</v>
      </c>
      <c r="Q230" s="140">
        <v>0.15540000000000001</v>
      </c>
      <c r="R230" s="140">
        <f>Q230*H230</f>
        <v>8.7334800000000019</v>
      </c>
      <c r="S230" s="140">
        <v>0</v>
      </c>
      <c r="T230" s="141">
        <f>S230*H230</f>
        <v>0</v>
      </c>
      <c r="AR230" s="142" t="s">
        <v>140</v>
      </c>
      <c r="AT230" s="142" t="s">
        <v>135</v>
      </c>
      <c r="AU230" s="142" t="s">
        <v>86</v>
      </c>
      <c r="AY230" s="16" t="s">
        <v>133</v>
      </c>
      <c r="BE230" s="143">
        <f>IF(N230="základní",J230,0)</f>
        <v>0</v>
      </c>
      <c r="BF230" s="143">
        <f>IF(N230="snížená",J230,0)</f>
        <v>0</v>
      </c>
      <c r="BG230" s="143">
        <f>IF(N230="zákl. přenesená",J230,0)</f>
        <v>0</v>
      </c>
      <c r="BH230" s="143">
        <f>IF(N230="sníž. přenesená",J230,0)</f>
        <v>0</v>
      </c>
      <c r="BI230" s="143">
        <f>IF(N230="nulová",J230,0)</f>
        <v>0</v>
      </c>
      <c r="BJ230" s="16" t="s">
        <v>84</v>
      </c>
      <c r="BK230" s="143">
        <f>ROUND(I230*H230,2)</f>
        <v>0</v>
      </c>
      <c r="BL230" s="16" t="s">
        <v>140</v>
      </c>
      <c r="BM230" s="142" t="s">
        <v>485</v>
      </c>
    </row>
    <row r="231" spans="2:65" s="13" customFormat="1" ht="11.25">
      <c r="B231" s="151"/>
      <c r="D231" s="145" t="s">
        <v>153</v>
      </c>
      <c r="E231" s="152" t="s">
        <v>1</v>
      </c>
      <c r="F231" s="153" t="s">
        <v>486</v>
      </c>
      <c r="H231" s="154">
        <v>56.2</v>
      </c>
      <c r="I231" s="155"/>
      <c r="L231" s="151"/>
      <c r="M231" s="156"/>
      <c r="T231" s="157"/>
      <c r="AT231" s="152" t="s">
        <v>153</v>
      </c>
      <c r="AU231" s="152" t="s">
        <v>86</v>
      </c>
      <c r="AV231" s="13" t="s">
        <v>86</v>
      </c>
      <c r="AW231" s="13" t="s">
        <v>32</v>
      </c>
      <c r="AX231" s="13" t="s">
        <v>76</v>
      </c>
      <c r="AY231" s="152" t="s">
        <v>133</v>
      </c>
    </row>
    <row r="232" spans="2:65" s="14" customFormat="1" ht="11.25">
      <c r="B232" s="158"/>
      <c r="D232" s="145" t="s">
        <v>153</v>
      </c>
      <c r="E232" s="159" t="s">
        <v>1</v>
      </c>
      <c r="F232" s="160" t="s">
        <v>158</v>
      </c>
      <c r="H232" s="161">
        <v>56.2</v>
      </c>
      <c r="I232" s="162"/>
      <c r="L232" s="158"/>
      <c r="M232" s="163"/>
      <c r="T232" s="164"/>
      <c r="AT232" s="159" t="s">
        <v>153</v>
      </c>
      <c r="AU232" s="159" t="s">
        <v>86</v>
      </c>
      <c r="AV232" s="14" t="s">
        <v>140</v>
      </c>
      <c r="AW232" s="14" t="s">
        <v>32</v>
      </c>
      <c r="AX232" s="14" t="s">
        <v>84</v>
      </c>
      <c r="AY232" s="159" t="s">
        <v>133</v>
      </c>
    </row>
    <row r="233" spans="2:65" s="1" customFormat="1" ht="24.2" customHeight="1">
      <c r="B233" s="31"/>
      <c r="C233" s="165" t="s">
        <v>325</v>
      </c>
      <c r="D233" s="165" t="s">
        <v>203</v>
      </c>
      <c r="E233" s="166" t="s">
        <v>326</v>
      </c>
      <c r="F233" s="167" t="s">
        <v>327</v>
      </c>
      <c r="G233" s="168" t="s">
        <v>162</v>
      </c>
      <c r="H233" s="169">
        <v>60.695999999999998</v>
      </c>
      <c r="I233" s="170"/>
      <c r="J233" s="171">
        <f>ROUND(I233*H233,2)</f>
        <v>0</v>
      </c>
      <c r="K233" s="167" t="s">
        <v>139</v>
      </c>
      <c r="L233" s="172"/>
      <c r="M233" s="173" t="s">
        <v>1</v>
      </c>
      <c r="N233" s="174" t="s">
        <v>41</v>
      </c>
      <c r="P233" s="140">
        <f>O233*H233</f>
        <v>0</v>
      </c>
      <c r="Q233" s="140">
        <v>4.8300000000000003E-2</v>
      </c>
      <c r="R233" s="140">
        <f>Q233*H233</f>
        <v>2.9316168</v>
      </c>
      <c r="S233" s="140">
        <v>0</v>
      </c>
      <c r="T233" s="141">
        <f>S233*H233</f>
        <v>0</v>
      </c>
      <c r="AR233" s="142" t="s">
        <v>174</v>
      </c>
      <c r="AT233" s="142" t="s">
        <v>203</v>
      </c>
      <c r="AU233" s="142" t="s">
        <v>86</v>
      </c>
      <c r="AY233" s="16" t="s">
        <v>133</v>
      </c>
      <c r="BE233" s="143">
        <f>IF(N233="základní",J233,0)</f>
        <v>0</v>
      </c>
      <c r="BF233" s="143">
        <f>IF(N233="snížená",J233,0)</f>
        <v>0</v>
      </c>
      <c r="BG233" s="143">
        <f>IF(N233="zákl. přenesená",J233,0)</f>
        <v>0</v>
      </c>
      <c r="BH233" s="143">
        <f>IF(N233="sníž. přenesená",J233,0)</f>
        <v>0</v>
      </c>
      <c r="BI233" s="143">
        <f>IF(N233="nulová",J233,0)</f>
        <v>0</v>
      </c>
      <c r="BJ233" s="16" t="s">
        <v>84</v>
      </c>
      <c r="BK233" s="143">
        <f>ROUND(I233*H233,2)</f>
        <v>0</v>
      </c>
      <c r="BL233" s="16" t="s">
        <v>140</v>
      </c>
      <c r="BM233" s="142" t="s">
        <v>487</v>
      </c>
    </row>
    <row r="234" spans="2:65" s="13" customFormat="1" ht="22.5">
      <c r="B234" s="151"/>
      <c r="D234" s="145" t="s">
        <v>153</v>
      </c>
      <c r="E234" s="152" t="s">
        <v>1</v>
      </c>
      <c r="F234" s="153" t="s">
        <v>488</v>
      </c>
      <c r="H234" s="154">
        <v>60.695999999999998</v>
      </c>
      <c r="I234" s="155"/>
      <c r="L234" s="151"/>
      <c r="M234" s="156"/>
      <c r="T234" s="157"/>
      <c r="AT234" s="152" t="s">
        <v>153</v>
      </c>
      <c r="AU234" s="152" t="s">
        <v>86</v>
      </c>
      <c r="AV234" s="13" t="s">
        <v>86</v>
      </c>
      <c r="AW234" s="13" t="s">
        <v>32</v>
      </c>
      <c r="AX234" s="13" t="s">
        <v>76</v>
      </c>
      <c r="AY234" s="152" t="s">
        <v>133</v>
      </c>
    </row>
    <row r="235" spans="2:65" s="14" customFormat="1" ht="11.25">
      <c r="B235" s="158"/>
      <c r="D235" s="145" t="s">
        <v>153</v>
      </c>
      <c r="E235" s="159" t="s">
        <v>1</v>
      </c>
      <c r="F235" s="160" t="s">
        <v>158</v>
      </c>
      <c r="H235" s="161">
        <v>60.695999999999998</v>
      </c>
      <c r="I235" s="162"/>
      <c r="L235" s="158"/>
      <c r="M235" s="163"/>
      <c r="T235" s="164"/>
      <c r="AT235" s="159" t="s">
        <v>153</v>
      </c>
      <c r="AU235" s="159" t="s">
        <v>86</v>
      </c>
      <c r="AV235" s="14" t="s">
        <v>140</v>
      </c>
      <c r="AW235" s="14" t="s">
        <v>32</v>
      </c>
      <c r="AX235" s="14" t="s">
        <v>84</v>
      </c>
      <c r="AY235" s="159" t="s">
        <v>133</v>
      </c>
    </row>
    <row r="236" spans="2:65" s="1" customFormat="1" ht="33" customHeight="1">
      <c r="B236" s="31"/>
      <c r="C236" s="131" t="s">
        <v>330</v>
      </c>
      <c r="D236" s="131" t="s">
        <v>135</v>
      </c>
      <c r="E236" s="132" t="s">
        <v>331</v>
      </c>
      <c r="F236" s="133" t="s">
        <v>332</v>
      </c>
      <c r="G236" s="134" t="s">
        <v>162</v>
      </c>
      <c r="H236" s="135">
        <v>337.2</v>
      </c>
      <c r="I236" s="136"/>
      <c r="J236" s="137">
        <f>ROUND(I236*H236,2)</f>
        <v>0</v>
      </c>
      <c r="K236" s="133" t="s">
        <v>139</v>
      </c>
      <c r="L236" s="31"/>
      <c r="M236" s="138" t="s">
        <v>1</v>
      </c>
      <c r="N236" s="139" t="s">
        <v>41</v>
      </c>
      <c r="P236" s="140">
        <f>O236*H236</f>
        <v>0</v>
      </c>
      <c r="Q236" s="140">
        <v>0.1295</v>
      </c>
      <c r="R236" s="140">
        <f>Q236*H236</f>
        <v>43.667400000000001</v>
      </c>
      <c r="S236" s="140">
        <v>0</v>
      </c>
      <c r="T236" s="141">
        <f>S236*H236</f>
        <v>0</v>
      </c>
      <c r="AR236" s="142" t="s">
        <v>140</v>
      </c>
      <c r="AT236" s="142" t="s">
        <v>135</v>
      </c>
      <c r="AU236" s="142" t="s">
        <v>86</v>
      </c>
      <c r="AY236" s="16" t="s">
        <v>133</v>
      </c>
      <c r="BE236" s="143">
        <f>IF(N236="základní",J236,0)</f>
        <v>0</v>
      </c>
      <c r="BF236" s="143">
        <f>IF(N236="snížená",J236,0)</f>
        <v>0</v>
      </c>
      <c r="BG236" s="143">
        <f>IF(N236="zákl. přenesená",J236,0)</f>
        <v>0</v>
      </c>
      <c r="BH236" s="143">
        <f>IF(N236="sníž. přenesená",J236,0)</f>
        <v>0</v>
      </c>
      <c r="BI236" s="143">
        <f>IF(N236="nulová",J236,0)</f>
        <v>0</v>
      </c>
      <c r="BJ236" s="16" t="s">
        <v>84</v>
      </c>
      <c r="BK236" s="143">
        <f>ROUND(I236*H236,2)</f>
        <v>0</v>
      </c>
      <c r="BL236" s="16" t="s">
        <v>140</v>
      </c>
      <c r="BM236" s="142" t="s">
        <v>489</v>
      </c>
    </row>
    <row r="237" spans="2:65" s="12" customFormat="1" ht="11.25">
      <c r="B237" s="144"/>
      <c r="D237" s="145" t="s">
        <v>153</v>
      </c>
      <c r="E237" s="146" t="s">
        <v>1</v>
      </c>
      <c r="F237" s="147" t="s">
        <v>334</v>
      </c>
      <c r="H237" s="146" t="s">
        <v>1</v>
      </c>
      <c r="I237" s="148"/>
      <c r="L237" s="144"/>
      <c r="M237" s="149"/>
      <c r="T237" s="150"/>
      <c r="AT237" s="146" t="s">
        <v>153</v>
      </c>
      <c r="AU237" s="146" t="s">
        <v>86</v>
      </c>
      <c r="AV237" s="12" t="s">
        <v>84</v>
      </c>
      <c r="AW237" s="12" t="s">
        <v>32</v>
      </c>
      <c r="AX237" s="12" t="s">
        <v>76</v>
      </c>
      <c r="AY237" s="146" t="s">
        <v>133</v>
      </c>
    </row>
    <row r="238" spans="2:65" s="13" customFormat="1" ht="22.5">
      <c r="B238" s="151"/>
      <c r="D238" s="145" t="s">
        <v>153</v>
      </c>
      <c r="E238" s="152" t="s">
        <v>1</v>
      </c>
      <c r="F238" s="153" t="s">
        <v>490</v>
      </c>
      <c r="H238" s="154">
        <v>272.8</v>
      </c>
      <c r="I238" s="155"/>
      <c r="L238" s="151"/>
      <c r="M238" s="156"/>
      <c r="T238" s="157"/>
      <c r="AT238" s="152" t="s">
        <v>153</v>
      </c>
      <c r="AU238" s="152" t="s">
        <v>86</v>
      </c>
      <c r="AV238" s="13" t="s">
        <v>86</v>
      </c>
      <c r="AW238" s="13" t="s">
        <v>32</v>
      </c>
      <c r="AX238" s="13" t="s">
        <v>76</v>
      </c>
      <c r="AY238" s="152" t="s">
        <v>133</v>
      </c>
    </row>
    <row r="239" spans="2:65" s="12" customFormat="1" ht="11.25">
      <c r="B239" s="144"/>
      <c r="D239" s="145" t="s">
        <v>153</v>
      </c>
      <c r="E239" s="146" t="s">
        <v>1</v>
      </c>
      <c r="F239" s="147" t="s">
        <v>336</v>
      </c>
      <c r="H239" s="146" t="s">
        <v>1</v>
      </c>
      <c r="I239" s="148"/>
      <c r="L239" s="144"/>
      <c r="M239" s="149"/>
      <c r="T239" s="150"/>
      <c r="AT239" s="146" t="s">
        <v>153</v>
      </c>
      <c r="AU239" s="146" t="s">
        <v>86</v>
      </c>
      <c r="AV239" s="12" t="s">
        <v>84</v>
      </c>
      <c r="AW239" s="12" t="s">
        <v>32</v>
      </c>
      <c r="AX239" s="12" t="s">
        <v>76</v>
      </c>
      <c r="AY239" s="146" t="s">
        <v>133</v>
      </c>
    </row>
    <row r="240" spans="2:65" s="13" customFormat="1" ht="11.25">
      <c r="B240" s="151"/>
      <c r="D240" s="145" t="s">
        <v>153</v>
      </c>
      <c r="E240" s="152" t="s">
        <v>1</v>
      </c>
      <c r="F240" s="153" t="s">
        <v>491</v>
      </c>
      <c r="H240" s="154">
        <v>48.1</v>
      </c>
      <c r="I240" s="155"/>
      <c r="L240" s="151"/>
      <c r="M240" s="156"/>
      <c r="T240" s="157"/>
      <c r="AT240" s="152" t="s">
        <v>153</v>
      </c>
      <c r="AU240" s="152" t="s">
        <v>86</v>
      </c>
      <c r="AV240" s="13" t="s">
        <v>86</v>
      </c>
      <c r="AW240" s="13" t="s">
        <v>32</v>
      </c>
      <c r="AX240" s="13" t="s">
        <v>76</v>
      </c>
      <c r="AY240" s="152" t="s">
        <v>133</v>
      </c>
    </row>
    <row r="241" spans="2:65" s="12" customFormat="1" ht="11.25">
      <c r="B241" s="144"/>
      <c r="D241" s="145" t="s">
        <v>153</v>
      </c>
      <c r="E241" s="146" t="s">
        <v>1</v>
      </c>
      <c r="F241" s="147" t="s">
        <v>338</v>
      </c>
      <c r="H241" s="146" t="s">
        <v>1</v>
      </c>
      <c r="I241" s="148"/>
      <c r="L241" s="144"/>
      <c r="M241" s="149"/>
      <c r="T241" s="150"/>
      <c r="AT241" s="146" t="s">
        <v>153</v>
      </c>
      <c r="AU241" s="146" t="s">
        <v>86</v>
      </c>
      <c r="AV241" s="12" t="s">
        <v>84</v>
      </c>
      <c r="AW241" s="12" t="s">
        <v>32</v>
      </c>
      <c r="AX241" s="12" t="s">
        <v>76</v>
      </c>
      <c r="AY241" s="146" t="s">
        <v>133</v>
      </c>
    </row>
    <row r="242" spans="2:65" s="13" customFormat="1" ht="11.25">
      <c r="B242" s="151"/>
      <c r="D242" s="145" t="s">
        <v>153</v>
      </c>
      <c r="E242" s="152" t="s">
        <v>1</v>
      </c>
      <c r="F242" s="153" t="s">
        <v>492</v>
      </c>
      <c r="H242" s="154">
        <v>16.3</v>
      </c>
      <c r="I242" s="155"/>
      <c r="L242" s="151"/>
      <c r="M242" s="156"/>
      <c r="T242" s="157"/>
      <c r="AT242" s="152" t="s">
        <v>153</v>
      </c>
      <c r="AU242" s="152" t="s">
        <v>86</v>
      </c>
      <c r="AV242" s="13" t="s">
        <v>86</v>
      </c>
      <c r="AW242" s="13" t="s">
        <v>32</v>
      </c>
      <c r="AX242" s="13" t="s">
        <v>76</v>
      </c>
      <c r="AY242" s="152" t="s">
        <v>133</v>
      </c>
    </row>
    <row r="243" spans="2:65" s="14" customFormat="1" ht="11.25">
      <c r="B243" s="158"/>
      <c r="D243" s="145" t="s">
        <v>153</v>
      </c>
      <c r="E243" s="159" t="s">
        <v>1</v>
      </c>
      <c r="F243" s="160" t="s">
        <v>158</v>
      </c>
      <c r="H243" s="161">
        <v>337.20000000000005</v>
      </c>
      <c r="I243" s="162"/>
      <c r="L243" s="158"/>
      <c r="M243" s="163"/>
      <c r="T243" s="164"/>
      <c r="AT243" s="159" t="s">
        <v>153</v>
      </c>
      <c r="AU243" s="159" t="s">
        <v>86</v>
      </c>
      <c r="AV243" s="14" t="s">
        <v>140</v>
      </c>
      <c r="AW243" s="14" t="s">
        <v>32</v>
      </c>
      <c r="AX243" s="14" t="s">
        <v>84</v>
      </c>
      <c r="AY243" s="159" t="s">
        <v>133</v>
      </c>
    </row>
    <row r="244" spans="2:65" s="1" customFormat="1" ht="16.5" customHeight="1">
      <c r="B244" s="31"/>
      <c r="C244" s="165" t="s">
        <v>340</v>
      </c>
      <c r="D244" s="165" t="s">
        <v>203</v>
      </c>
      <c r="E244" s="166" t="s">
        <v>341</v>
      </c>
      <c r="F244" s="167" t="s">
        <v>342</v>
      </c>
      <c r="G244" s="168" t="s">
        <v>162</v>
      </c>
      <c r="H244" s="169">
        <v>286.44</v>
      </c>
      <c r="I244" s="170"/>
      <c r="J244" s="171">
        <f>ROUND(I244*H244,2)</f>
        <v>0</v>
      </c>
      <c r="K244" s="167" t="s">
        <v>139</v>
      </c>
      <c r="L244" s="172"/>
      <c r="M244" s="173" t="s">
        <v>1</v>
      </c>
      <c r="N244" s="174" t="s">
        <v>41</v>
      </c>
      <c r="P244" s="140">
        <f>O244*H244</f>
        <v>0</v>
      </c>
      <c r="Q244" s="140">
        <v>5.6120000000000003E-2</v>
      </c>
      <c r="R244" s="140">
        <f>Q244*H244</f>
        <v>16.0750128</v>
      </c>
      <c r="S244" s="140">
        <v>0</v>
      </c>
      <c r="T244" s="141">
        <f>S244*H244</f>
        <v>0</v>
      </c>
      <c r="AR244" s="142" t="s">
        <v>174</v>
      </c>
      <c r="AT244" s="142" t="s">
        <v>203</v>
      </c>
      <c r="AU244" s="142" t="s">
        <v>86</v>
      </c>
      <c r="AY244" s="16" t="s">
        <v>133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6" t="s">
        <v>84</v>
      </c>
      <c r="BK244" s="143">
        <f>ROUND(I244*H244,2)</f>
        <v>0</v>
      </c>
      <c r="BL244" s="16" t="s">
        <v>140</v>
      </c>
      <c r="BM244" s="142" t="s">
        <v>493</v>
      </c>
    </row>
    <row r="245" spans="2:65" s="13" customFormat="1" ht="22.5">
      <c r="B245" s="151"/>
      <c r="D245" s="145" t="s">
        <v>153</v>
      </c>
      <c r="E245" s="152" t="s">
        <v>1</v>
      </c>
      <c r="F245" s="153" t="s">
        <v>494</v>
      </c>
      <c r="H245" s="154">
        <v>286.44</v>
      </c>
      <c r="I245" s="155"/>
      <c r="L245" s="151"/>
      <c r="M245" s="156"/>
      <c r="T245" s="157"/>
      <c r="AT245" s="152" t="s">
        <v>153</v>
      </c>
      <c r="AU245" s="152" t="s">
        <v>86</v>
      </c>
      <c r="AV245" s="13" t="s">
        <v>86</v>
      </c>
      <c r="AW245" s="13" t="s">
        <v>32</v>
      </c>
      <c r="AX245" s="13" t="s">
        <v>76</v>
      </c>
      <c r="AY245" s="152" t="s">
        <v>133</v>
      </c>
    </row>
    <row r="246" spans="2:65" s="14" customFormat="1" ht="11.25">
      <c r="B246" s="158"/>
      <c r="D246" s="145" t="s">
        <v>153</v>
      </c>
      <c r="E246" s="159" t="s">
        <v>1</v>
      </c>
      <c r="F246" s="160" t="s">
        <v>158</v>
      </c>
      <c r="H246" s="161">
        <v>286.44</v>
      </c>
      <c r="I246" s="162"/>
      <c r="L246" s="158"/>
      <c r="M246" s="163"/>
      <c r="T246" s="164"/>
      <c r="AT246" s="159" t="s">
        <v>153</v>
      </c>
      <c r="AU246" s="159" t="s">
        <v>86</v>
      </c>
      <c r="AV246" s="14" t="s">
        <v>140</v>
      </c>
      <c r="AW246" s="14" t="s">
        <v>32</v>
      </c>
      <c r="AX246" s="14" t="s">
        <v>84</v>
      </c>
      <c r="AY246" s="159" t="s">
        <v>133</v>
      </c>
    </row>
    <row r="247" spans="2:65" s="1" customFormat="1" ht="16.5" customHeight="1">
      <c r="B247" s="31"/>
      <c r="C247" s="165" t="s">
        <v>345</v>
      </c>
      <c r="D247" s="165" t="s">
        <v>203</v>
      </c>
      <c r="E247" s="166" t="s">
        <v>346</v>
      </c>
      <c r="F247" s="167" t="s">
        <v>347</v>
      </c>
      <c r="G247" s="168" t="s">
        <v>162</v>
      </c>
      <c r="H247" s="169">
        <v>50.505000000000003</v>
      </c>
      <c r="I247" s="170"/>
      <c r="J247" s="171">
        <f>ROUND(I247*H247,2)</f>
        <v>0</v>
      </c>
      <c r="K247" s="167" t="s">
        <v>139</v>
      </c>
      <c r="L247" s="172"/>
      <c r="M247" s="173" t="s">
        <v>1</v>
      </c>
      <c r="N247" s="174" t="s">
        <v>41</v>
      </c>
      <c r="P247" s="140">
        <f>O247*H247</f>
        <v>0</v>
      </c>
      <c r="Q247" s="140">
        <v>4.4999999999999998E-2</v>
      </c>
      <c r="R247" s="140">
        <f>Q247*H247</f>
        <v>2.2727249999999999</v>
      </c>
      <c r="S247" s="140">
        <v>0</v>
      </c>
      <c r="T247" s="141">
        <f>S247*H247</f>
        <v>0</v>
      </c>
      <c r="AR247" s="142" t="s">
        <v>174</v>
      </c>
      <c r="AT247" s="142" t="s">
        <v>203</v>
      </c>
      <c r="AU247" s="142" t="s">
        <v>86</v>
      </c>
      <c r="AY247" s="16" t="s">
        <v>133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6" t="s">
        <v>84</v>
      </c>
      <c r="BK247" s="143">
        <f>ROUND(I247*H247,2)</f>
        <v>0</v>
      </c>
      <c r="BL247" s="16" t="s">
        <v>140</v>
      </c>
      <c r="BM247" s="142" t="s">
        <v>495</v>
      </c>
    </row>
    <row r="248" spans="2:65" s="13" customFormat="1" ht="22.5">
      <c r="B248" s="151"/>
      <c r="D248" s="145" t="s">
        <v>153</v>
      </c>
      <c r="E248" s="152" t="s">
        <v>1</v>
      </c>
      <c r="F248" s="153" t="s">
        <v>496</v>
      </c>
      <c r="H248" s="154">
        <v>50.505000000000003</v>
      </c>
      <c r="I248" s="155"/>
      <c r="L248" s="151"/>
      <c r="M248" s="156"/>
      <c r="T248" s="157"/>
      <c r="AT248" s="152" t="s">
        <v>153</v>
      </c>
      <c r="AU248" s="152" t="s">
        <v>86</v>
      </c>
      <c r="AV248" s="13" t="s">
        <v>86</v>
      </c>
      <c r="AW248" s="13" t="s">
        <v>32</v>
      </c>
      <c r="AX248" s="13" t="s">
        <v>76</v>
      </c>
      <c r="AY248" s="152" t="s">
        <v>133</v>
      </c>
    </row>
    <row r="249" spans="2:65" s="14" customFormat="1" ht="11.25">
      <c r="B249" s="158"/>
      <c r="D249" s="145" t="s">
        <v>153</v>
      </c>
      <c r="E249" s="159" t="s">
        <v>1</v>
      </c>
      <c r="F249" s="160" t="s">
        <v>158</v>
      </c>
      <c r="H249" s="161">
        <v>50.505000000000003</v>
      </c>
      <c r="I249" s="162"/>
      <c r="L249" s="158"/>
      <c r="M249" s="163"/>
      <c r="T249" s="164"/>
      <c r="AT249" s="159" t="s">
        <v>153</v>
      </c>
      <c r="AU249" s="159" t="s">
        <v>86</v>
      </c>
      <c r="AV249" s="14" t="s">
        <v>140</v>
      </c>
      <c r="AW249" s="14" t="s">
        <v>32</v>
      </c>
      <c r="AX249" s="14" t="s">
        <v>84</v>
      </c>
      <c r="AY249" s="159" t="s">
        <v>133</v>
      </c>
    </row>
    <row r="250" spans="2:65" s="1" customFormat="1" ht="21.75" customHeight="1">
      <c r="B250" s="31"/>
      <c r="C250" s="165" t="s">
        <v>350</v>
      </c>
      <c r="D250" s="165" t="s">
        <v>203</v>
      </c>
      <c r="E250" s="166" t="s">
        <v>351</v>
      </c>
      <c r="F250" s="167" t="s">
        <v>352</v>
      </c>
      <c r="G250" s="168" t="s">
        <v>162</v>
      </c>
      <c r="H250" s="169">
        <v>17.114999999999998</v>
      </c>
      <c r="I250" s="170"/>
      <c r="J250" s="171">
        <f>ROUND(I250*H250,2)</f>
        <v>0</v>
      </c>
      <c r="K250" s="167" t="s">
        <v>139</v>
      </c>
      <c r="L250" s="172"/>
      <c r="M250" s="173" t="s">
        <v>1</v>
      </c>
      <c r="N250" s="174" t="s">
        <v>41</v>
      </c>
      <c r="P250" s="140">
        <f>O250*H250</f>
        <v>0</v>
      </c>
      <c r="Q250" s="140">
        <v>2.1999999999999999E-2</v>
      </c>
      <c r="R250" s="140">
        <f>Q250*H250</f>
        <v>0.37652999999999992</v>
      </c>
      <c r="S250" s="140">
        <v>0</v>
      </c>
      <c r="T250" s="141">
        <f>S250*H250</f>
        <v>0</v>
      </c>
      <c r="AR250" s="142" t="s">
        <v>174</v>
      </c>
      <c r="AT250" s="142" t="s">
        <v>203</v>
      </c>
      <c r="AU250" s="142" t="s">
        <v>86</v>
      </c>
      <c r="AY250" s="16" t="s">
        <v>133</v>
      </c>
      <c r="BE250" s="143">
        <f>IF(N250="základní",J250,0)</f>
        <v>0</v>
      </c>
      <c r="BF250" s="143">
        <f>IF(N250="snížená",J250,0)</f>
        <v>0</v>
      </c>
      <c r="BG250" s="143">
        <f>IF(N250="zákl. přenesená",J250,0)</f>
        <v>0</v>
      </c>
      <c r="BH250" s="143">
        <f>IF(N250="sníž. přenesená",J250,0)</f>
        <v>0</v>
      </c>
      <c r="BI250" s="143">
        <f>IF(N250="nulová",J250,0)</f>
        <v>0</v>
      </c>
      <c r="BJ250" s="16" t="s">
        <v>84</v>
      </c>
      <c r="BK250" s="143">
        <f>ROUND(I250*H250,2)</f>
        <v>0</v>
      </c>
      <c r="BL250" s="16" t="s">
        <v>140</v>
      </c>
      <c r="BM250" s="142" t="s">
        <v>497</v>
      </c>
    </row>
    <row r="251" spans="2:65" s="13" customFormat="1" ht="11.25">
      <c r="B251" s="151"/>
      <c r="D251" s="145" t="s">
        <v>153</v>
      </c>
      <c r="E251" s="152" t="s">
        <v>1</v>
      </c>
      <c r="F251" s="153" t="s">
        <v>498</v>
      </c>
      <c r="H251" s="154">
        <v>17.114999999999998</v>
      </c>
      <c r="I251" s="155"/>
      <c r="L251" s="151"/>
      <c r="M251" s="156"/>
      <c r="T251" s="157"/>
      <c r="AT251" s="152" t="s">
        <v>153</v>
      </c>
      <c r="AU251" s="152" t="s">
        <v>86</v>
      </c>
      <c r="AV251" s="13" t="s">
        <v>86</v>
      </c>
      <c r="AW251" s="13" t="s">
        <v>32</v>
      </c>
      <c r="AX251" s="13" t="s">
        <v>76</v>
      </c>
      <c r="AY251" s="152" t="s">
        <v>133</v>
      </c>
    </row>
    <row r="252" spans="2:65" s="14" customFormat="1" ht="11.25">
      <c r="B252" s="158"/>
      <c r="D252" s="145" t="s">
        <v>153</v>
      </c>
      <c r="E252" s="159" t="s">
        <v>1</v>
      </c>
      <c r="F252" s="160" t="s">
        <v>158</v>
      </c>
      <c r="H252" s="161">
        <v>17.114999999999998</v>
      </c>
      <c r="I252" s="162"/>
      <c r="L252" s="158"/>
      <c r="M252" s="163"/>
      <c r="T252" s="164"/>
      <c r="AT252" s="159" t="s">
        <v>153</v>
      </c>
      <c r="AU252" s="159" t="s">
        <v>86</v>
      </c>
      <c r="AV252" s="14" t="s">
        <v>140</v>
      </c>
      <c r="AW252" s="14" t="s">
        <v>32</v>
      </c>
      <c r="AX252" s="14" t="s">
        <v>84</v>
      </c>
      <c r="AY252" s="159" t="s">
        <v>133</v>
      </c>
    </row>
    <row r="253" spans="2:65" s="1" customFormat="1" ht="24.2" customHeight="1">
      <c r="B253" s="31"/>
      <c r="C253" s="131" t="s">
        <v>355</v>
      </c>
      <c r="D253" s="131" t="s">
        <v>135</v>
      </c>
      <c r="E253" s="132" t="s">
        <v>356</v>
      </c>
      <c r="F253" s="133" t="s">
        <v>357</v>
      </c>
      <c r="G253" s="134" t="s">
        <v>296</v>
      </c>
      <c r="H253" s="135">
        <v>1</v>
      </c>
      <c r="I253" s="136"/>
      <c r="J253" s="137">
        <f>ROUND(I253*H253,2)</f>
        <v>0</v>
      </c>
      <c r="K253" s="133" t="s">
        <v>358</v>
      </c>
      <c r="L253" s="31"/>
      <c r="M253" s="138" t="s">
        <v>1</v>
      </c>
      <c r="N253" s="139" t="s">
        <v>41</v>
      </c>
      <c r="P253" s="140">
        <f>O253*H253</f>
        <v>0</v>
      </c>
      <c r="Q253" s="140">
        <v>0.10940999999999999</v>
      </c>
      <c r="R253" s="140">
        <f>Q253*H253</f>
        <v>0.10940999999999999</v>
      </c>
      <c r="S253" s="140">
        <v>0</v>
      </c>
      <c r="T253" s="141">
        <f>S253*H253</f>
        <v>0</v>
      </c>
      <c r="AR253" s="142" t="s">
        <v>140</v>
      </c>
      <c r="AT253" s="142" t="s">
        <v>135</v>
      </c>
      <c r="AU253" s="142" t="s">
        <v>86</v>
      </c>
      <c r="AY253" s="16" t="s">
        <v>133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6" t="s">
        <v>84</v>
      </c>
      <c r="BK253" s="143">
        <f>ROUND(I253*H253,2)</f>
        <v>0</v>
      </c>
      <c r="BL253" s="16" t="s">
        <v>140</v>
      </c>
      <c r="BM253" s="142" t="s">
        <v>499</v>
      </c>
    </row>
    <row r="254" spans="2:65" s="1" customFormat="1" ht="21.75" customHeight="1">
      <c r="B254" s="31"/>
      <c r="C254" s="165" t="s">
        <v>360</v>
      </c>
      <c r="D254" s="165" t="s">
        <v>203</v>
      </c>
      <c r="E254" s="166" t="s">
        <v>361</v>
      </c>
      <c r="F254" s="167" t="s">
        <v>362</v>
      </c>
      <c r="G254" s="168" t="s">
        <v>296</v>
      </c>
      <c r="H254" s="169">
        <v>1</v>
      </c>
      <c r="I254" s="170"/>
      <c r="J254" s="171">
        <f>ROUND(I254*H254,2)</f>
        <v>0</v>
      </c>
      <c r="K254" s="167" t="s">
        <v>358</v>
      </c>
      <c r="L254" s="172"/>
      <c r="M254" s="173" t="s">
        <v>1</v>
      </c>
      <c r="N254" s="174" t="s">
        <v>41</v>
      </c>
      <c r="P254" s="140">
        <f>O254*H254</f>
        <v>0</v>
      </c>
      <c r="Q254" s="140">
        <v>6.1000000000000004E-3</v>
      </c>
      <c r="R254" s="140">
        <f>Q254*H254</f>
        <v>6.1000000000000004E-3</v>
      </c>
      <c r="S254" s="140">
        <v>0</v>
      </c>
      <c r="T254" s="141">
        <f>S254*H254</f>
        <v>0</v>
      </c>
      <c r="AR254" s="142" t="s">
        <v>174</v>
      </c>
      <c r="AT254" s="142" t="s">
        <v>203</v>
      </c>
      <c r="AU254" s="142" t="s">
        <v>86</v>
      </c>
      <c r="AY254" s="16" t="s">
        <v>133</v>
      </c>
      <c r="BE254" s="143">
        <f>IF(N254="základní",J254,0)</f>
        <v>0</v>
      </c>
      <c r="BF254" s="143">
        <f>IF(N254="snížená",J254,0)</f>
        <v>0</v>
      </c>
      <c r="BG254" s="143">
        <f>IF(N254="zákl. přenesená",J254,0)</f>
        <v>0</v>
      </c>
      <c r="BH254" s="143">
        <f>IF(N254="sníž. přenesená",J254,0)</f>
        <v>0</v>
      </c>
      <c r="BI254" s="143">
        <f>IF(N254="nulová",J254,0)</f>
        <v>0</v>
      </c>
      <c r="BJ254" s="16" t="s">
        <v>84</v>
      </c>
      <c r="BK254" s="143">
        <f>ROUND(I254*H254,2)</f>
        <v>0</v>
      </c>
      <c r="BL254" s="16" t="s">
        <v>140</v>
      </c>
      <c r="BM254" s="142" t="s">
        <v>500</v>
      </c>
    </row>
    <row r="255" spans="2:65" s="1" customFormat="1" ht="24.2" customHeight="1">
      <c r="B255" s="31"/>
      <c r="C255" s="131" t="s">
        <v>364</v>
      </c>
      <c r="D255" s="131" t="s">
        <v>135</v>
      </c>
      <c r="E255" s="132" t="s">
        <v>365</v>
      </c>
      <c r="F255" s="133" t="s">
        <v>366</v>
      </c>
      <c r="G255" s="134" t="s">
        <v>296</v>
      </c>
      <c r="H255" s="135">
        <v>1</v>
      </c>
      <c r="I255" s="136"/>
      <c r="J255" s="137">
        <f>ROUND(I255*H255,2)</f>
        <v>0</v>
      </c>
      <c r="K255" s="133" t="s">
        <v>139</v>
      </c>
      <c r="L255" s="31"/>
      <c r="M255" s="138" t="s">
        <v>1</v>
      </c>
      <c r="N255" s="139" t="s">
        <v>41</v>
      </c>
      <c r="P255" s="140">
        <f>O255*H255</f>
        <v>0</v>
      </c>
      <c r="Q255" s="140">
        <v>6.9999999999999999E-4</v>
      </c>
      <c r="R255" s="140">
        <f>Q255*H255</f>
        <v>6.9999999999999999E-4</v>
      </c>
      <c r="S255" s="140">
        <v>0</v>
      </c>
      <c r="T255" s="141">
        <f>S255*H255</f>
        <v>0</v>
      </c>
      <c r="AR255" s="142" t="s">
        <v>140</v>
      </c>
      <c r="AT255" s="142" t="s">
        <v>135</v>
      </c>
      <c r="AU255" s="142" t="s">
        <v>86</v>
      </c>
      <c r="AY255" s="16" t="s">
        <v>133</v>
      </c>
      <c r="BE255" s="143">
        <f>IF(N255="základní",J255,0)</f>
        <v>0</v>
      </c>
      <c r="BF255" s="143">
        <f>IF(N255="snížená",J255,0)</f>
        <v>0</v>
      </c>
      <c r="BG255" s="143">
        <f>IF(N255="zákl. přenesená",J255,0)</f>
        <v>0</v>
      </c>
      <c r="BH255" s="143">
        <f>IF(N255="sníž. přenesená",J255,0)</f>
        <v>0</v>
      </c>
      <c r="BI255" s="143">
        <f>IF(N255="nulová",J255,0)</f>
        <v>0</v>
      </c>
      <c r="BJ255" s="16" t="s">
        <v>84</v>
      </c>
      <c r="BK255" s="143">
        <f>ROUND(I255*H255,2)</f>
        <v>0</v>
      </c>
      <c r="BL255" s="16" t="s">
        <v>140</v>
      </c>
      <c r="BM255" s="142" t="s">
        <v>501</v>
      </c>
    </row>
    <row r="256" spans="2:65" s="1" customFormat="1" ht="24.2" customHeight="1">
      <c r="B256" s="31"/>
      <c r="C256" s="165" t="s">
        <v>368</v>
      </c>
      <c r="D256" s="165" t="s">
        <v>203</v>
      </c>
      <c r="E256" s="166" t="s">
        <v>369</v>
      </c>
      <c r="F256" s="167" t="s">
        <v>370</v>
      </c>
      <c r="G256" s="168" t="s">
        <v>296</v>
      </c>
      <c r="H256" s="169">
        <v>1</v>
      </c>
      <c r="I256" s="170"/>
      <c r="J256" s="171">
        <f>ROUND(I256*H256,2)</f>
        <v>0</v>
      </c>
      <c r="K256" s="167" t="s">
        <v>139</v>
      </c>
      <c r="L256" s="172"/>
      <c r="M256" s="173" t="s">
        <v>1</v>
      </c>
      <c r="N256" s="174" t="s">
        <v>41</v>
      </c>
      <c r="P256" s="140">
        <f>O256*H256</f>
        <v>0</v>
      </c>
      <c r="Q256" s="140">
        <v>1.2999999999999999E-3</v>
      </c>
      <c r="R256" s="140">
        <f>Q256*H256</f>
        <v>1.2999999999999999E-3</v>
      </c>
      <c r="S256" s="140">
        <v>0</v>
      </c>
      <c r="T256" s="141">
        <f>S256*H256</f>
        <v>0</v>
      </c>
      <c r="AR256" s="142" t="s">
        <v>174</v>
      </c>
      <c r="AT256" s="142" t="s">
        <v>203</v>
      </c>
      <c r="AU256" s="142" t="s">
        <v>86</v>
      </c>
      <c r="AY256" s="16" t="s">
        <v>133</v>
      </c>
      <c r="BE256" s="143">
        <f>IF(N256="základní",J256,0)</f>
        <v>0</v>
      </c>
      <c r="BF256" s="143">
        <f>IF(N256="snížená",J256,0)</f>
        <v>0</v>
      </c>
      <c r="BG256" s="143">
        <f>IF(N256="zákl. přenesená",J256,0)</f>
        <v>0</v>
      </c>
      <c r="BH256" s="143">
        <f>IF(N256="sníž. přenesená",J256,0)</f>
        <v>0</v>
      </c>
      <c r="BI256" s="143">
        <f>IF(N256="nulová",J256,0)</f>
        <v>0</v>
      </c>
      <c r="BJ256" s="16" t="s">
        <v>84</v>
      </c>
      <c r="BK256" s="143">
        <f>ROUND(I256*H256,2)</f>
        <v>0</v>
      </c>
      <c r="BL256" s="16" t="s">
        <v>140</v>
      </c>
      <c r="BM256" s="142" t="s">
        <v>502</v>
      </c>
    </row>
    <row r="257" spans="2:65" s="11" customFormat="1" ht="22.9" customHeight="1">
      <c r="B257" s="119"/>
      <c r="D257" s="120" t="s">
        <v>75</v>
      </c>
      <c r="E257" s="129" t="s">
        <v>372</v>
      </c>
      <c r="F257" s="129" t="s">
        <v>373</v>
      </c>
      <c r="I257" s="122"/>
      <c r="J257" s="130">
        <f>BK257</f>
        <v>0</v>
      </c>
      <c r="L257" s="119"/>
      <c r="M257" s="124"/>
      <c r="P257" s="125">
        <f>SUM(P258:P266)</f>
        <v>0</v>
      </c>
      <c r="R257" s="125">
        <f>SUM(R258:R266)</f>
        <v>0</v>
      </c>
      <c r="T257" s="126">
        <f>SUM(T258:T266)</f>
        <v>0</v>
      </c>
      <c r="AR257" s="120" t="s">
        <v>84</v>
      </c>
      <c r="AT257" s="127" t="s">
        <v>75</v>
      </c>
      <c r="AU257" s="127" t="s">
        <v>84</v>
      </c>
      <c r="AY257" s="120" t="s">
        <v>133</v>
      </c>
      <c r="BK257" s="128">
        <f>SUM(BK258:BK266)</f>
        <v>0</v>
      </c>
    </row>
    <row r="258" spans="2:65" s="1" customFormat="1" ht="24.2" customHeight="1">
      <c r="B258" s="31"/>
      <c r="C258" s="131" t="s">
        <v>374</v>
      </c>
      <c r="D258" s="131" t="s">
        <v>135</v>
      </c>
      <c r="E258" s="132" t="s">
        <v>375</v>
      </c>
      <c r="F258" s="133" t="s">
        <v>376</v>
      </c>
      <c r="G258" s="134" t="s">
        <v>194</v>
      </c>
      <c r="H258" s="135">
        <v>189.41399999999999</v>
      </c>
      <c r="I258" s="136"/>
      <c r="J258" s="137">
        <f>ROUND(I258*H258,2)</f>
        <v>0</v>
      </c>
      <c r="K258" s="133" t="s">
        <v>139</v>
      </c>
      <c r="L258" s="31"/>
      <c r="M258" s="138" t="s">
        <v>1</v>
      </c>
      <c r="N258" s="139" t="s">
        <v>41</v>
      </c>
      <c r="P258" s="140">
        <f>O258*H258</f>
        <v>0</v>
      </c>
      <c r="Q258" s="140">
        <v>0</v>
      </c>
      <c r="R258" s="140">
        <f>Q258*H258</f>
        <v>0</v>
      </c>
      <c r="S258" s="140">
        <v>0</v>
      </c>
      <c r="T258" s="141">
        <f>S258*H258</f>
        <v>0</v>
      </c>
      <c r="AR258" s="142" t="s">
        <v>140</v>
      </c>
      <c r="AT258" s="142" t="s">
        <v>135</v>
      </c>
      <c r="AU258" s="142" t="s">
        <v>86</v>
      </c>
      <c r="AY258" s="16" t="s">
        <v>133</v>
      </c>
      <c r="BE258" s="143">
        <f>IF(N258="základní",J258,0)</f>
        <v>0</v>
      </c>
      <c r="BF258" s="143">
        <f>IF(N258="snížená",J258,0)</f>
        <v>0</v>
      </c>
      <c r="BG258" s="143">
        <f>IF(N258="zákl. přenesená",J258,0)</f>
        <v>0</v>
      </c>
      <c r="BH258" s="143">
        <f>IF(N258="sníž. přenesená",J258,0)</f>
        <v>0</v>
      </c>
      <c r="BI258" s="143">
        <f>IF(N258="nulová",J258,0)</f>
        <v>0</v>
      </c>
      <c r="BJ258" s="16" t="s">
        <v>84</v>
      </c>
      <c r="BK258" s="143">
        <f>ROUND(I258*H258,2)</f>
        <v>0</v>
      </c>
      <c r="BL258" s="16" t="s">
        <v>140</v>
      </c>
      <c r="BM258" s="142" t="s">
        <v>503</v>
      </c>
    </row>
    <row r="259" spans="2:65" s="1" customFormat="1" ht="21.75" customHeight="1">
      <c r="B259" s="31"/>
      <c r="C259" s="131" t="s">
        <v>378</v>
      </c>
      <c r="D259" s="131" t="s">
        <v>135</v>
      </c>
      <c r="E259" s="132" t="s">
        <v>379</v>
      </c>
      <c r="F259" s="133" t="s">
        <v>380</v>
      </c>
      <c r="G259" s="134" t="s">
        <v>194</v>
      </c>
      <c r="H259" s="135">
        <v>189.41399999999999</v>
      </c>
      <c r="I259" s="136"/>
      <c r="J259" s="137">
        <f>ROUND(I259*H259,2)</f>
        <v>0</v>
      </c>
      <c r="K259" s="133" t="s">
        <v>139</v>
      </c>
      <c r="L259" s="31"/>
      <c r="M259" s="138" t="s">
        <v>1</v>
      </c>
      <c r="N259" s="139" t="s">
        <v>41</v>
      </c>
      <c r="P259" s="140">
        <f>O259*H259</f>
        <v>0</v>
      </c>
      <c r="Q259" s="140">
        <v>0</v>
      </c>
      <c r="R259" s="140">
        <f>Q259*H259</f>
        <v>0</v>
      </c>
      <c r="S259" s="140">
        <v>0</v>
      </c>
      <c r="T259" s="141">
        <f>S259*H259</f>
        <v>0</v>
      </c>
      <c r="AR259" s="142" t="s">
        <v>140</v>
      </c>
      <c r="AT259" s="142" t="s">
        <v>135</v>
      </c>
      <c r="AU259" s="142" t="s">
        <v>86</v>
      </c>
      <c r="AY259" s="16" t="s">
        <v>133</v>
      </c>
      <c r="BE259" s="143">
        <f>IF(N259="základní",J259,0)</f>
        <v>0</v>
      </c>
      <c r="BF259" s="143">
        <f>IF(N259="snížená",J259,0)</f>
        <v>0</v>
      </c>
      <c r="BG259" s="143">
        <f>IF(N259="zákl. přenesená",J259,0)</f>
        <v>0</v>
      </c>
      <c r="BH259" s="143">
        <f>IF(N259="sníž. přenesená",J259,0)</f>
        <v>0</v>
      </c>
      <c r="BI259" s="143">
        <f>IF(N259="nulová",J259,0)</f>
        <v>0</v>
      </c>
      <c r="BJ259" s="16" t="s">
        <v>84</v>
      </c>
      <c r="BK259" s="143">
        <f>ROUND(I259*H259,2)</f>
        <v>0</v>
      </c>
      <c r="BL259" s="16" t="s">
        <v>140</v>
      </c>
      <c r="BM259" s="142" t="s">
        <v>504</v>
      </c>
    </row>
    <row r="260" spans="2:65" s="1" customFormat="1" ht="24.2" customHeight="1">
      <c r="B260" s="31"/>
      <c r="C260" s="131" t="s">
        <v>382</v>
      </c>
      <c r="D260" s="131" t="s">
        <v>135</v>
      </c>
      <c r="E260" s="132" t="s">
        <v>383</v>
      </c>
      <c r="F260" s="133" t="s">
        <v>384</v>
      </c>
      <c r="G260" s="134" t="s">
        <v>194</v>
      </c>
      <c r="H260" s="135">
        <v>2651.7959999999998</v>
      </c>
      <c r="I260" s="136"/>
      <c r="J260" s="137">
        <f>ROUND(I260*H260,2)</f>
        <v>0</v>
      </c>
      <c r="K260" s="133" t="s">
        <v>1</v>
      </c>
      <c r="L260" s="31"/>
      <c r="M260" s="138" t="s">
        <v>1</v>
      </c>
      <c r="N260" s="139" t="s">
        <v>41</v>
      </c>
      <c r="P260" s="140">
        <f>O260*H260</f>
        <v>0</v>
      </c>
      <c r="Q260" s="140">
        <v>0</v>
      </c>
      <c r="R260" s="140">
        <f>Q260*H260</f>
        <v>0</v>
      </c>
      <c r="S260" s="140">
        <v>0</v>
      </c>
      <c r="T260" s="141">
        <f>S260*H260</f>
        <v>0</v>
      </c>
      <c r="AR260" s="142" t="s">
        <v>140</v>
      </c>
      <c r="AT260" s="142" t="s">
        <v>135</v>
      </c>
      <c r="AU260" s="142" t="s">
        <v>86</v>
      </c>
      <c r="AY260" s="16" t="s">
        <v>133</v>
      </c>
      <c r="BE260" s="143">
        <f>IF(N260="základní",J260,0)</f>
        <v>0</v>
      </c>
      <c r="BF260" s="143">
        <f>IF(N260="snížená",J260,0)</f>
        <v>0</v>
      </c>
      <c r="BG260" s="143">
        <f>IF(N260="zákl. přenesená",J260,0)</f>
        <v>0</v>
      </c>
      <c r="BH260" s="143">
        <f>IF(N260="sníž. přenesená",J260,0)</f>
        <v>0</v>
      </c>
      <c r="BI260" s="143">
        <f>IF(N260="nulová",J260,0)</f>
        <v>0</v>
      </c>
      <c r="BJ260" s="16" t="s">
        <v>84</v>
      </c>
      <c r="BK260" s="143">
        <f>ROUND(I260*H260,2)</f>
        <v>0</v>
      </c>
      <c r="BL260" s="16" t="s">
        <v>140</v>
      </c>
      <c r="BM260" s="142" t="s">
        <v>505</v>
      </c>
    </row>
    <row r="261" spans="2:65" s="13" customFormat="1" ht="11.25">
      <c r="B261" s="151"/>
      <c r="D261" s="145" t="s">
        <v>153</v>
      </c>
      <c r="E261" s="152" t="s">
        <v>1</v>
      </c>
      <c r="F261" s="153" t="s">
        <v>506</v>
      </c>
      <c r="H261" s="154">
        <v>2651.7959999999998</v>
      </c>
      <c r="I261" s="155"/>
      <c r="L261" s="151"/>
      <c r="M261" s="156"/>
      <c r="T261" s="157"/>
      <c r="AT261" s="152" t="s">
        <v>153</v>
      </c>
      <c r="AU261" s="152" t="s">
        <v>86</v>
      </c>
      <c r="AV261" s="13" t="s">
        <v>86</v>
      </c>
      <c r="AW261" s="13" t="s">
        <v>32</v>
      </c>
      <c r="AX261" s="13" t="s">
        <v>76</v>
      </c>
      <c r="AY261" s="152" t="s">
        <v>133</v>
      </c>
    </row>
    <row r="262" spans="2:65" s="14" customFormat="1" ht="11.25">
      <c r="B262" s="158"/>
      <c r="D262" s="145" t="s">
        <v>153</v>
      </c>
      <c r="E262" s="159" t="s">
        <v>1</v>
      </c>
      <c r="F262" s="160" t="s">
        <v>158</v>
      </c>
      <c r="H262" s="161">
        <v>2651.7959999999998</v>
      </c>
      <c r="I262" s="162"/>
      <c r="L262" s="158"/>
      <c r="M262" s="163"/>
      <c r="T262" s="164"/>
      <c r="AT262" s="159" t="s">
        <v>153</v>
      </c>
      <c r="AU262" s="159" t="s">
        <v>86</v>
      </c>
      <c r="AV262" s="14" t="s">
        <v>140</v>
      </c>
      <c r="AW262" s="14" t="s">
        <v>32</v>
      </c>
      <c r="AX262" s="14" t="s">
        <v>84</v>
      </c>
      <c r="AY262" s="159" t="s">
        <v>133</v>
      </c>
    </row>
    <row r="263" spans="2:65" s="1" customFormat="1" ht="37.9" customHeight="1">
      <c r="B263" s="31"/>
      <c r="C263" s="131" t="s">
        <v>387</v>
      </c>
      <c r="D263" s="131" t="s">
        <v>135</v>
      </c>
      <c r="E263" s="132" t="s">
        <v>388</v>
      </c>
      <c r="F263" s="133" t="s">
        <v>389</v>
      </c>
      <c r="G263" s="134" t="s">
        <v>194</v>
      </c>
      <c r="H263" s="135">
        <v>12.608000000000001</v>
      </c>
      <c r="I263" s="136"/>
      <c r="J263" s="137">
        <f>ROUND(I263*H263,2)</f>
        <v>0</v>
      </c>
      <c r="K263" s="133" t="s">
        <v>139</v>
      </c>
      <c r="L263" s="31"/>
      <c r="M263" s="138" t="s">
        <v>1</v>
      </c>
      <c r="N263" s="139" t="s">
        <v>41</v>
      </c>
      <c r="P263" s="140">
        <f>O263*H263</f>
        <v>0</v>
      </c>
      <c r="Q263" s="140">
        <v>0</v>
      </c>
      <c r="R263" s="140">
        <f>Q263*H263</f>
        <v>0</v>
      </c>
      <c r="S263" s="140">
        <v>0</v>
      </c>
      <c r="T263" s="141">
        <f>S263*H263</f>
        <v>0</v>
      </c>
      <c r="AR263" s="142" t="s">
        <v>140</v>
      </c>
      <c r="AT263" s="142" t="s">
        <v>135</v>
      </c>
      <c r="AU263" s="142" t="s">
        <v>86</v>
      </c>
      <c r="AY263" s="16" t="s">
        <v>133</v>
      </c>
      <c r="BE263" s="143">
        <f>IF(N263="základní",J263,0)</f>
        <v>0</v>
      </c>
      <c r="BF263" s="143">
        <f>IF(N263="snížená",J263,0)</f>
        <v>0</v>
      </c>
      <c r="BG263" s="143">
        <f>IF(N263="zákl. přenesená",J263,0)</f>
        <v>0</v>
      </c>
      <c r="BH263" s="143">
        <f>IF(N263="sníž. přenesená",J263,0)</f>
        <v>0</v>
      </c>
      <c r="BI263" s="143">
        <f>IF(N263="nulová",J263,0)</f>
        <v>0</v>
      </c>
      <c r="BJ263" s="16" t="s">
        <v>84</v>
      </c>
      <c r="BK263" s="143">
        <f>ROUND(I263*H263,2)</f>
        <v>0</v>
      </c>
      <c r="BL263" s="16" t="s">
        <v>140</v>
      </c>
      <c r="BM263" s="142" t="s">
        <v>507</v>
      </c>
    </row>
    <row r="264" spans="2:65" s="13" customFormat="1" ht="11.25">
      <c r="B264" s="151"/>
      <c r="D264" s="145" t="s">
        <v>153</v>
      </c>
      <c r="E264" s="152" t="s">
        <v>1</v>
      </c>
      <c r="F264" s="153" t="s">
        <v>508</v>
      </c>
      <c r="H264" s="154">
        <v>12.608000000000001</v>
      </c>
      <c r="I264" s="155"/>
      <c r="L264" s="151"/>
      <c r="M264" s="156"/>
      <c r="T264" s="157"/>
      <c r="AT264" s="152" t="s">
        <v>153</v>
      </c>
      <c r="AU264" s="152" t="s">
        <v>86</v>
      </c>
      <c r="AV264" s="13" t="s">
        <v>86</v>
      </c>
      <c r="AW264" s="13" t="s">
        <v>32</v>
      </c>
      <c r="AX264" s="13" t="s">
        <v>76</v>
      </c>
      <c r="AY264" s="152" t="s">
        <v>133</v>
      </c>
    </row>
    <row r="265" spans="2:65" s="14" customFormat="1" ht="11.25">
      <c r="B265" s="158"/>
      <c r="D265" s="145" t="s">
        <v>153</v>
      </c>
      <c r="E265" s="159" t="s">
        <v>1</v>
      </c>
      <c r="F265" s="160" t="s">
        <v>158</v>
      </c>
      <c r="H265" s="161">
        <v>12.608000000000001</v>
      </c>
      <c r="I265" s="162"/>
      <c r="L265" s="158"/>
      <c r="M265" s="163"/>
      <c r="T265" s="164"/>
      <c r="AT265" s="159" t="s">
        <v>153</v>
      </c>
      <c r="AU265" s="159" t="s">
        <v>86</v>
      </c>
      <c r="AV265" s="14" t="s">
        <v>140</v>
      </c>
      <c r="AW265" s="14" t="s">
        <v>32</v>
      </c>
      <c r="AX265" s="14" t="s">
        <v>84</v>
      </c>
      <c r="AY265" s="159" t="s">
        <v>133</v>
      </c>
    </row>
    <row r="266" spans="2:65" s="1" customFormat="1" ht="44.25" customHeight="1">
      <c r="B266" s="31"/>
      <c r="C266" s="131" t="s">
        <v>392</v>
      </c>
      <c r="D266" s="131" t="s">
        <v>135</v>
      </c>
      <c r="E266" s="132" t="s">
        <v>393</v>
      </c>
      <c r="F266" s="133" t="s">
        <v>394</v>
      </c>
      <c r="G266" s="134" t="s">
        <v>194</v>
      </c>
      <c r="H266" s="135">
        <v>176.80699999999999</v>
      </c>
      <c r="I266" s="136"/>
      <c r="J266" s="137">
        <f>ROUND(I266*H266,2)</f>
        <v>0</v>
      </c>
      <c r="K266" s="133" t="s">
        <v>139</v>
      </c>
      <c r="L266" s="31"/>
      <c r="M266" s="138" t="s">
        <v>1</v>
      </c>
      <c r="N266" s="139" t="s">
        <v>41</v>
      </c>
      <c r="P266" s="140">
        <f>O266*H266</f>
        <v>0</v>
      </c>
      <c r="Q266" s="140">
        <v>0</v>
      </c>
      <c r="R266" s="140">
        <f>Q266*H266</f>
        <v>0</v>
      </c>
      <c r="S266" s="140">
        <v>0</v>
      </c>
      <c r="T266" s="141">
        <f>S266*H266</f>
        <v>0</v>
      </c>
      <c r="AR266" s="142" t="s">
        <v>140</v>
      </c>
      <c r="AT266" s="142" t="s">
        <v>135</v>
      </c>
      <c r="AU266" s="142" t="s">
        <v>86</v>
      </c>
      <c r="AY266" s="16" t="s">
        <v>133</v>
      </c>
      <c r="BE266" s="143">
        <f>IF(N266="základní",J266,0)</f>
        <v>0</v>
      </c>
      <c r="BF266" s="143">
        <f>IF(N266="snížená",J266,0)</f>
        <v>0</v>
      </c>
      <c r="BG266" s="143">
        <f>IF(N266="zákl. přenesená",J266,0)</f>
        <v>0</v>
      </c>
      <c r="BH266" s="143">
        <f>IF(N266="sníž. přenesená",J266,0)</f>
        <v>0</v>
      </c>
      <c r="BI266" s="143">
        <f>IF(N266="nulová",J266,0)</f>
        <v>0</v>
      </c>
      <c r="BJ266" s="16" t="s">
        <v>84</v>
      </c>
      <c r="BK266" s="143">
        <f>ROUND(I266*H266,2)</f>
        <v>0</v>
      </c>
      <c r="BL266" s="16" t="s">
        <v>140</v>
      </c>
      <c r="BM266" s="142" t="s">
        <v>509</v>
      </c>
    </row>
    <row r="267" spans="2:65" s="11" customFormat="1" ht="22.9" customHeight="1">
      <c r="B267" s="119"/>
      <c r="D267" s="120" t="s">
        <v>75</v>
      </c>
      <c r="E267" s="129" t="s">
        <v>396</v>
      </c>
      <c r="F267" s="129" t="s">
        <v>397</v>
      </c>
      <c r="I267" s="122"/>
      <c r="J267" s="130">
        <f>BK267</f>
        <v>0</v>
      </c>
      <c r="L267" s="119"/>
      <c r="M267" s="124"/>
      <c r="P267" s="125">
        <f>P268</f>
        <v>0</v>
      </c>
      <c r="R267" s="125">
        <f>R268</f>
        <v>0</v>
      </c>
      <c r="T267" s="126">
        <f>T268</f>
        <v>0</v>
      </c>
      <c r="AR267" s="120" t="s">
        <v>84</v>
      </c>
      <c r="AT267" s="127" t="s">
        <v>75</v>
      </c>
      <c r="AU267" s="127" t="s">
        <v>84</v>
      </c>
      <c r="AY267" s="120" t="s">
        <v>133</v>
      </c>
      <c r="BK267" s="128">
        <f>BK268</f>
        <v>0</v>
      </c>
    </row>
    <row r="268" spans="2:65" s="1" customFormat="1" ht="24.2" customHeight="1">
      <c r="B268" s="31"/>
      <c r="C268" s="131" t="s">
        <v>398</v>
      </c>
      <c r="D268" s="131" t="s">
        <v>135</v>
      </c>
      <c r="E268" s="132" t="s">
        <v>399</v>
      </c>
      <c r="F268" s="133" t="s">
        <v>400</v>
      </c>
      <c r="G268" s="134" t="s">
        <v>194</v>
      </c>
      <c r="H268" s="135">
        <v>476.49799999999999</v>
      </c>
      <c r="I268" s="136"/>
      <c r="J268" s="137">
        <f>ROUND(I268*H268,2)</f>
        <v>0</v>
      </c>
      <c r="K268" s="133" t="s">
        <v>139</v>
      </c>
      <c r="L268" s="31"/>
      <c r="M268" s="138" t="s">
        <v>1</v>
      </c>
      <c r="N268" s="139" t="s">
        <v>41</v>
      </c>
      <c r="P268" s="140">
        <f>O268*H268</f>
        <v>0</v>
      </c>
      <c r="Q268" s="140">
        <v>0</v>
      </c>
      <c r="R268" s="140">
        <f>Q268*H268</f>
        <v>0</v>
      </c>
      <c r="S268" s="140">
        <v>0</v>
      </c>
      <c r="T268" s="141">
        <f>S268*H268</f>
        <v>0</v>
      </c>
      <c r="AR268" s="142" t="s">
        <v>140</v>
      </c>
      <c r="AT268" s="142" t="s">
        <v>135</v>
      </c>
      <c r="AU268" s="142" t="s">
        <v>86</v>
      </c>
      <c r="AY268" s="16" t="s">
        <v>133</v>
      </c>
      <c r="BE268" s="143">
        <f>IF(N268="základní",J268,0)</f>
        <v>0</v>
      </c>
      <c r="BF268" s="143">
        <f>IF(N268="snížená",J268,0)</f>
        <v>0</v>
      </c>
      <c r="BG268" s="143">
        <f>IF(N268="zákl. přenesená",J268,0)</f>
        <v>0</v>
      </c>
      <c r="BH268" s="143">
        <f>IF(N268="sníž. přenesená",J268,0)</f>
        <v>0</v>
      </c>
      <c r="BI268" s="143">
        <f>IF(N268="nulová",J268,0)</f>
        <v>0</v>
      </c>
      <c r="BJ268" s="16" t="s">
        <v>84</v>
      </c>
      <c r="BK268" s="143">
        <f>ROUND(I268*H268,2)</f>
        <v>0</v>
      </c>
      <c r="BL268" s="16" t="s">
        <v>140</v>
      </c>
      <c r="BM268" s="142" t="s">
        <v>510</v>
      </c>
    </row>
    <row r="269" spans="2:65" s="11" customFormat="1" ht="25.9" customHeight="1">
      <c r="B269" s="119"/>
      <c r="D269" s="120" t="s">
        <v>75</v>
      </c>
      <c r="E269" s="121" t="s">
        <v>402</v>
      </c>
      <c r="F269" s="121" t="s">
        <v>403</v>
      </c>
      <c r="I269" s="122"/>
      <c r="J269" s="123">
        <f>BK269</f>
        <v>0</v>
      </c>
      <c r="L269" s="119"/>
      <c r="M269" s="124"/>
      <c r="P269" s="125">
        <f>P270+P272</f>
        <v>0</v>
      </c>
      <c r="R269" s="125">
        <f>R270+R272</f>
        <v>0</v>
      </c>
      <c r="T269" s="126">
        <f>T270+T272</f>
        <v>0</v>
      </c>
      <c r="AR269" s="120" t="s">
        <v>159</v>
      </c>
      <c r="AT269" s="127" t="s">
        <v>75</v>
      </c>
      <c r="AU269" s="127" t="s">
        <v>76</v>
      </c>
      <c r="AY269" s="120" t="s">
        <v>133</v>
      </c>
      <c r="BK269" s="128">
        <f>BK270+BK272</f>
        <v>0</v>
      </c>
    </row>
    <row r="270" spans="2:65" s="11" customFormat="1" ht="22.9" customHeight="1">
      <c r="B270" s="119"/>
      <c r="D270" s="120" t="s">
        <v>75</v>
      </c>
      <c r="E270" s="129" t="s">
        <v>404</v>
      </c>
      <c r="F270" s="129" t="s">
        <v>405</v>
      </c>
      <c r="I270" s="122"/>
      <c r="J270" s="130">
        <f>BK270</f>
        <v>0</v>
      </c>
      <c r="L270" s="119"/>
      <c r="M270" s="124"/>
      <c r="P270" s="125">
        <f>P271</f>
        <v>0</v>
      </c>
      <c r="R270" s="125">
        <f>R271</f>
        <v>0</v>
      </c>
      <c r="T270" s="126">
        <f>T271</f>
        <v>0</v>
      </c>
      <c r="AR270" s="120" t="s">
        <v>159</v>
      </c>
      <c r="AT270" s="127" t="s">
        <v>75</v>
      </c>
      <c r="AU270" s="127" t="s">
        <v>84</v>
      </c>
      <c r="AY270" s="120" t="s">
        <v>133</v>
      </c>
      <c r="BK270" s="128">
        <f>BK271</f>
        <v>0</v>
      </c>
    </row>
    <row r="271" spans="2:65" s="1" customFormat="1" ht="16.5" customHeight="1">
      <c r="B271" s="31"/>
      <c r="C271" s="131" t="s">
        <v>406</v>
      </c>
      <c r="D271" s="131" t="s">
        <v>135</v>
      </c>
      <c r="E271" s="132" t="s">
        <v>412</v>
      </c>
      <c r="F271" s="133" t="s">
        <v>413</v>
      </c>
      <c r="G271" s="134" t="s">
        <v>408</v>
      </c>
      <c r="H271" s="135">
        <v>1</v>
      </c>
      <c r="I271" s="136"/>
      <c r="J271" s="137">
        <f>ROUND(I271*H271,2)</f>
        <v>0</v>
      </c>
      <c r="K271" s="133" t="s">
        <v>139</v>
      </c>
      <c r="L271" s="31"/>
      <c r="M271" s="138" t="s">
        <v>1</v>
      </c>
      <c r="N271" s="139" t="s">
        <v>41</v>
      </c>
      <c r="P271" s="140">
        <f>O271*H271</f>
        <v>0</v>
      </c>
      <c r="Q271" s="140">
        <v>0</v>
      </c>
      <c r="R271" s="140">
        <f>Q271*H271</f>
        <v>0</v>
      </c>
      <c r="S271" s="140">
        <v>0</v>
      </c>
      <c r="T271" s="141">
        <f>S271*H271</f>
        <v>0</v>
      </c>
      <c r="AR271" s="142" t="s">
        <v>409</v>
      </c>
      <c r="AT271" s="142" t="s">
        <v>135</v>
      </c>
      <c r="AU271" s="142" t="s">
        <v>86</v>
      </c>
      <c r="AY271" s="16" t="s">
        <v>133</v>
      </c>
      <c r="BE271" s="143">
        <f>IF(N271="základní",J271,0)</f>
        <v>0</v>
      </c>
      <c r="BF271" s="143">
        <f>IF(N271="snížená",J271,0)</f>
        <v>0</v>
      </c>
      <c r="BG271" s="143">
        <f>IF(N271="zákl. přenesená",J271,0)</f>
        <v>0</v>
      </c>
      <c r="BH271" s="143">
        <f>IF(N271="sníž. přenesená",J271,0)</f>
        <v>0</v>
      </c>
      <c r="BI271" s="143">
        <f>IF(N271="nulová",J271,0)</f>
        <v>0</v>
      </c>
      <c r="BJ271" s="16" t="s">
        <v>84</v>
      </c>
      <c r="BK271" s="143">
        <f>ROUND(I271*H271,2)</f>
        <v>0</v>
      </c>
      <c r="BL271" s="16" t="s">
        <v>409</v>
      </c>
      <c r="BM271" s="142" t="s">
        <v>511</v>
      </c>
    </row>
    <row r="272" spans="2:65" s="11" customFormat="1" ht="22.9" customHeight="1">
      <c r="B272" s="119"/>
      <c r="D272" s="120" t="s">
        <v>75</v>
      </c>
      <c r="E272" s="129" t="s">
        <v>415</v>
      </c>
      <c r="F272" s="129" t="s">
        <v>416</v>
      </c>
      <c r="I272" s="122"/>
      <c r="J272" s="130">
        <f>BK272</f>
        <v>0</v>
      </c>
      <c r="L272" s="119"/>
      <c r="M272" s="124"/>
      <c r="P272" s="125">
        <f>P273</f>
        <v>0</v>
      </c>
      <c r="R272" s="125">
        <f>R273</f>
        <v>0</v>
      </c>
      <c r="T272" s="126">
        <f>T273</f>
        <v>0</v>
      </c>
      <c r="AR272" s="120" t="s">
        <v>159</v>
      </c>
      <c r="AT272" s="127" t="s">
        <v>75</v>
      </c>
      <c r="AU272" s="127" t="s">
        <v>84</v>
      </c>
      <c r="AY272" s="120" t="s">
        <v>133</v>
      </c>
      <c r="BK272" s="128">
        <f>BK273</f>
        <v>0</v>
      </c>
    </row>
    <row r="273" spans="2:65" s="1" customFormat="1" ht="16.5" customHeight="1">
      <c r="B273" s="31"/>
      <c r="C273" s="131" t="s">
        <v>411</v>
      </c>
      <c r="D273" s="131" t="s">
        <v>135</v>
      </c>
      <c r="E273" s="132" t="s">
        <v>418</v>
      </c>
      <c r="F273" s="133" t="s">
        <v>416</v>
      </c>
      <c r="G273" s="134" t="s">
        <v>408</v>
      </c>
      <c r="H273" s="135">
        <v>1</v>
      </c>
      <c r="I273" s="136"/>
      <c r="J273" s="137">
        <f>ROUND(I273*H273,2)</f>
        <v>0</v>
      </c>
      <c r="K273" s="133" t="s">
        <v>139</v>
      </c>
      <c r="L273" s="31"/>
      <c r="M273" s="175" t="s">
        <v>1</v>
      </c>
      <c r="N273" s="176" t="s">
        <v>41</v>
      </c>
      <c r="O273" s="177"/>
      <c r="P273" s="178">
        <f>O273*H273</f>
        <v>0</v>
      </c>
      <c r="Q273" s="178">
        <v>0</v>
      </c>
      <c r="R273" s="178">
        <f>Q273*H273</f>
        <v>0</v>
      </c>
      <c r="S273" s="178">
        <v>0</v>
      </c>
      <c r="T273" s="179">
        <f>S273*H273</f>
        <v>0</v>
      </c>
      <c r="AR273" s="142" t="s">
        <v>409</v>
      </c>
      <c r="AT273" s="142" t="s">
        <v>135</v>
      </c>
      <c r="AU273" s="142" t="s">
        <v>86</v>
      </c>
      <c r="AY273" s="16" t="s">
        <v>133</v>
      </c>
      <c r="BE273" s="143">
        <f>IF(N273="základní",J273,0)</f>
        <v>0</v>
      </c>
      <c r="BF273" s="143">
        <f>IF(N273="snížená",J273,0)</f>
        <v>0</v>
      </c>
      <c r="BG273" s="143">
        <f>IF(N273="zákl. přenesená",J273,0)</f>
        <v>0</v>
      </c>
      <c r="BH273" s="143">
        <f>IF(N273="sníž. přenesená",J273,0)</f>
        <v>0</v>
      </c>
      <c r="BI273" s="143">
        <f>IF(N273="nulová",J273,0)</f>
        <v>0</v>
      </c>
      <c r="BJ273" s="16" t="s">
        <v>84</v>
      </c>
      <c r="BK273" s="143">
        <f>ROUND(I273*H273,2)</f>
        <v>0</v>
      </c>
      <c r="BL273" s="16" t="s">
        <v>409</v>
      </c>
      <c r="BM273" s="142" t="s">
        <v>512</v>
      </c>
    </row>
    <row r="274" spans="2:65" s="1" customFormat="1" ht="6.95" customHeight="1">
      <c r="B274" s="43"/>
      <c r="C274" s="44"/>
      <c r="D274" s="44"/>
      <c r="E274" s="44"/>
      <c r="F274" s="44"/>
      <c r="G274" s="44"/>
      <c r="H274" s="44"/>
      <c r="I274" s="44"/>
      <c r="J274" s="44"/>
      <c r="K274" s="44"/>
      <c r="L274" s="31"/>
    </row>
  </sheetData>
  <sheetProtection algorithmName="SHA-512" hashValue="X3iFKRQtNgET/ofoSjLO8DZgYUABusF9nXjo7t1CsC/2PQKWuFi5B/inZFDTyU5xpC21LqLZvn6ssvxpZE0Jjw==" saltValue="eZl1+54BJHXR9XZo5rHGBecgaTVs8AOzrr176MrAnu41wqftUSbxCcquYIy4fgacwGM4kCxIanvNzbVidK6JDA==" spinCount="100000" sheet="1" objects="1" scenarios="1" formatColumns="0" formatRows="0" autoFilter="0"/>
  <autoFilter ref="C126:K273" xr:uid="{00000000-0009-0000-0000-000002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59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6" t="s">
        <v>92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5" customHeight="1">
      <c r="B4" s="19"/>
      <c r="D4" s="20" t="s">
        <v>99</v>
      </c>
      <c r="L4" s="19"/>
      <c r="M4" s="87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26.25" customHeight="1">
      <c r="B7" s="19"/>
      <c r="E7" s="218" t="str">
        <f>'Rekapitulace stavby'!K6</f>
        <v>Rekonstrukce komunikací Akátová, Dubová, Smrková a Borová v obci Čakovičky</v>
      </c>
      <c r="F7" s="219"/>
      <c r="G7" s="219"/>
      <c r="H7" s="219"/>
      <c r="L7" s="19"/>
    </row>
    <row r="8" spans="2:46" s="1" customFormat="1" ht="12" customHeight="1">
      <c r="B8" s="31"/>
      <c r="D8" s="26" t="s">
        <v>100</v>
      </c>
      <c r="L8" s="31"/>
    </row>
    <row r="9" spans="2:46" s="1" customFormat="1" ht="16.5" customHeight="1">
      <c r="B9" s="31"/>
      <c r="E9" s="180" t="s">
        <v>513</v>
      </c>
      <c r="F9" s="220"/>
      <c r="G9" s="220"/>
      <c r="H9" s="220"/>
      <c r="L9" s="31"/>
    </row>
    <row r="10" spans="2:46" s="1" customFormat="1" ht="11.25">
      <c r="B10" s="31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24. 4. 2022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46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1" t="str">
        <f>'Rekapitulace stavby'!E14</f>
        <v>Vyplň údaj</v>
      </c>
      <c r="F18" s="202"/>
      <c r="G18" s="202"/>
      <c r="H18" s="202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6.5" customHeight="1">
      <c r="B27" s="88"/>
      <c r="E27" s="207" t="s">
        <v>1</v>
      </c>
      <c r="F27" s="207"/>
      <c r="G27" s="207"/>
      <c r="H27" s="207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36</v>
      </c>
      <c r="J30" s="65">
        <f>ROUND(J127,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4" t="s">
        <v>40</v>
      </c>
      <c r="E33" s="26" t="s">
        <v>41</v>
      </c>
      <c r="F33" s="90">
        <f>ROUND((SUM(BE127:BE258)),  2)</f>
        <v>0</v>
      </c>
      <c r="I33" s="91">
        <v>0.21</v>
      </c>
      <c r="J33" s="90">
        <f>ROUND(((SUM(BE127:BE258))*I33),  2)</f>
        <v>0</v>
      </c>
      <c r="L33" s="31"/>
    </row>
    <row r="34" spans="2:12" s="1" customFormat="1" ht="14.45" customHeight="1">
      <c r="B34" s="31"/>
      <c r="E34" s="26" t="s">
        <v>42</v>
      </c>
      <c r="F34" s="90">
        <f>ROUND((SUM(BF127:BF258)),  2)</f>
        <v>0</v>
      </c>
      <c r="I34" s="91">
        <v>0.15</v>
      </c>
      <c r="J34" s="90">
        <f>ROUND(((SUM(BF127:BF258))*I34),  2)</f>
        <v>0</v>
      </c>
      <c r="L34" s="31"/>
    </row>
    <row r="35" spans="2:12" s="1" customFormat="1" ht="14.45" hidden="1" customHeight="1">
      <c r="B35" s="31"/>
      <c r="E35" s="26" t="s">
        <v>43</v>
      </c>
      <c r="F35" s="90">
        <f>ROUND((SUM(BG127:BG258)),  2)</f>
        <v>0</v>
      </c>
      <c r="I35" s="91">
        <v>0.21</v>
      </c>
      <c r="J35" s="90">
        <f>0</f>
        <v>0</v>
      </c>
      <c r="L35" s="31"/>
    </row>
    <row r="36" spans="2:12" s="1" customFormat="1" ht="14.45" hidden="1" customHeight="1">
      <c r="B36" s="31"/>
      <c r="E36" s="26" t="s">
        <v>44</v>
      </c>
      <c r="F36" s="90">
        <f>ROUND((SUM(BH127:BH258)),  2)</f>
        <v>0</v>
      </c>
      <c r="I36" s="91">
        <v>0.15</v>
      </c>
      <c r="J36" s="90">
        <f>0</f>
        <v>0</v>
      </c>
      <c r="L36" s="31"/>
    </row>
    <row r="37" spans="2:12" s="1" customFormat="1" ht="14.45" hidden="1" customHeight="1">
      <c r="B37" s="31"/>
      <c r="E37" s="26" t="s">
        <v>45</v>
      </c>
      <c r="F37" s="90">
        <f>ROUND((SUM(BI127:BI258)),  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46</v>
      </c>
      <c r="E39" s="56"/>
      <c r="F39" s="56"/>
      <c r="G39" s="94" t="s">
        <v>47</v>
      </c>
      <c r="H39" s="95" t="s">
        <v>48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98" t="s">
        <v>52</v>
      </c>
      <c r="G61" s="42" t="s">
        <v>51</v>
      </c>
      <c r="H61" s="33"/>
      <c r="I61" s="33"/>
      <c r="J61" s="99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98" t="s">
        <v>52</v>
      </c>
      <c r="G76" s="42" t="s">
        <v>51</v>
      </c>
      <c r="H76" s="33"/>
      <c r="I76" s="33"/>
      <c r="J76" s="99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47" s="1" customFormat="1" ht="24.95" customHeight="1">
      <c r="B82" s="31"/>
      <c r="C82" s="20" t="s">
        <v>102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16</v>
      </c>
      <c r="L84" s="31"/>
    </row>
    <row r="85" spans="2:47" s="1" customFormat="1" ht="26.25" customHeight="1">
      <c r="B85" s="31"/>
      <c r="E85" s="218" t="str">
        <f>E7</f>
        <v>Rekonstrukce komunikací Akátová, Dubová, Smrková a Borová v obci Čakovičky</v>
      </c>
      <c r="F85" s="219"/>
      <c r="G85" s="219"/>
      <c r="H85" s="219"/>
      <c r="L85" s="31"/>
    </row>
    <row r="86" spans="2:47" s="1" customFormat="1" ht="12" customHeight="1">
      <c r="B86" s="31"/>
      <c r="C86" s="26" t="s">
        <v>100</v>
      </c>
      <c r="L86" s="31"/>
    </row>
    <row r="87" spans="2:47" s="1" customFormat="1" ht="16.5" customHeight="1">
      <c r="B87" s="31"/>
      <c r="E87" s="180" t="str">
        <f>E9</f>
        <v>03 - Trasa 3 - komunikace  ulice Smrková</v>
      </c>
      <c r="F87" s="220"/>
      <c r="G87" s="220"/>
      <c r="H87" s="220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20</v>
      </c>
      <c r="F89" s="24" t="str">
        <f>F12</f>
        <v>obec Čakovičky</v>
      </c>
      <c r="I89" s="26" t="s">
        <v>22</v>
      </c>
      <c r="J89" s="51" t="str">
        <f>IF(J12="","",J12)</f>
        <v>24. 4. 2022</v>
      </c>
      <c r="L89" s="31"/>
    </row>
    <row r="90" spans="2:47" s="1" customFormat="1" ht="6.95" customHeight="1">
      <c r="B90" s="31"/>
      <c r="L90" s="31"/>
    </row>
    <row r="91" spans="2:47" s="1" customFormat="1" ht="40.15" customHeight="1">
      <c r="B91" s="31"/>
      <c r="C91" s="26" t="s">
        <v>24</v>
      </c>
      <c r="F91" s="24" t="str">
        <f>E15</f>
        <v>Obec Čakovičky , Kojetická 32 , 250 63 Čakovičky</v>
      </c>
      <c r="I91" s="26" t="s">
        <v>30</v>
      </c>
      <c r="J91" s="29" t="str">
        <f>E21</f>
        <v>GRP geodézie a projekce, Ing. Iva Rotheová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0" t="s">
        <v>103</v>
      </c>
      <c r="D94" s="92"/>
      <c r="E94" s="92"/>
      <c r="F94" s="92"/>
      <c r="G94" s="92"/>
      <c r="H94" s="92"/>
      <c r="I94" s="92"/>
      <c r="J94" s="101" t="s">
        <v>104</v>
      </c>
      <c r="K94" s="92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2" t="s">
        <v>105</v>
      </c>
      <c r="J96" s="65">
        <f>J127</f>
        <v>0</v>
      </c>
      <c r="L96" s="31"/>
      <c r="AU96" s="16" t="s">
        <v>106</v>
      </c>
    </row>
    <row r="97" spans="2:12" s="8" customFormat="1" ht="24.95" customHeight="1">
      <c r="B97" s="103"/>
      <c r="D97" s="104" t="s">
        <v>107</v>
      </c>
      <c r="E97" s="105"/>
      <c r="F97" s="105"/>
      <c r="G97" s="105"/>
      <c r="H97" s="105"/>
      <c r="I97" s="105"/>
      <c r="J97" s="106">
        <f>J128</f>
        <v>0</v>
      </c>
      <c r="L97" s="103"/>
    </row>
    <row r="98" spans="2:12" s="9" customFormat="1" ht="19.899999999999999" customHeight="1">
      <c r="B98" s="107"/>
      <c r="D98" s="108" t="s">
        <v>108</v>
      </c>
      <c r="E98" s="109"/>
      <c r="F98" s="109"/>
      <c r="G98" s="109"/>
      <c r="H98" s="109"/>
      <c r="I98" s="109"/>
      <c r="J98" s="110">
        <f>J129</f>
        <v>0</v>
      </c>
      <c r="L98" s="107"/>
    </row>
    <row r="99" spans="2:12" s="9" customFormat="1" ht="19.899999999999999" customHeight="1">
      <c r="B99" s="107"/>
      <c r="D99" s="108" t="s">
        <v>109</v>
      </c>
      <c r="E99" s="109"/>
      <c r="F99" s="109"/>
      <c r="G99" s="109"/>
      <c r="H99" s="109"/>
      <c r="I99" s="109"/>
      <c r="J99" s="110">
        <f>J163</f>
        <v>0</v>
      </c>
      <c r="L99" s="107"/>
    </row>
    <row r="100" spans="2:12" s="9" customFormat="1" ht="19.899999999999999" customHeight="1">
      <c r="B100" s="107"/>
      <c r="D100" s="108" t="s">
        <v>110</v>
      </c>
      <c r="E100" s="109"/>
      <c r="F100" s="109"/>
      <c r="G100" s="109"/>
      <c r="H100" s="109"/>
      <c r="I100" s="109"/>
      <c r="J100" s="110">
        <f>J168</f>
        <v>0</v>
      </c>
      <c r="L100" s="107"/>
    </row>
    <row r="101" spans="2:12" s="9" customFormat="1" ht="19.899999999999999" customHeight="1">
      <c r="B101" s="107"/>
      <c r="D101" s="108" t="s">
        <v>111</v>
      </c>
      <c r="E101" s="109"/>
      <c r="F101" s="109"/>
      <c r="G101" s="109"/>
      <c r="H101" s="109"/>
      <c r="I101" s="109"/>
      <c r="J101" s="110">
        <f>J197</f>
        <v>0</v>
      </c>
      <c r="L101" s="107"/>
    </row>
    <row r="102" spans="2:12" s="9" customFormat="1" ht="19.899999999999999" customHeight="1">
      <c r="B102" s="107"/>
      <c r="D102" s="108" t="s">
        <v>112</v>
      </c>
      <c r="E102" s="109"/>
      <c r="F102" s="109"/>
      <c r="G102" s="109"/>
      <c r="H102" s="109"/>
      <c r="I102" s="109"/>
      <c r="J102" s="110">
        <f>J217</f>
        <v>0</v>
      </c>
      <c r="L102" s="107"/>
    </row>
    <row r="103" spans="2:12" s="9" customFormat="1" ht="19.899999999999999" customHeight="1">
      <c r="B103" s="107"/>
      <c r="D103" s="108" t="s">
        <v>113</v>
      </c>
      <c r="E103" s="109"/>
      <c r="F103" s="109"/>
      <c r="G103" s="109"/>
      <c r="H103" s="109"/>
      <c r="I103" s="109"/>
      <c r="J103" s="110">
        <f>J245</f>
        <v>0</v>
      </c>
      <c r="L103" s="107"/>
    </row>
    <row r="104" spans="2:12" s="9" customFormat="1" ht="19.899999999999999" customHeight="1">
      <c r="B104" s="107"/>
      <c r="D104" s="108" t="s">
        <v>114</v>
      </c>
      <c r="E104" s="109"/>
      <c r="F104" s="109"/>
      <c r="G104" s="109"/>
      <c r="H104" s="109"/>
      <c r="I104" s="109"/>
      <c r="J104" s="110">
        <f>J252</f>
        <v>0</v>
      </c>
      <c r="L104" s="107"/>
    </row>
    <row r="105" spans="2:12" s="8" customFormat="1" ht="24.95" customHeight="1">
      <c r="B105" s="103"/>
      <c r="D105" s="104" t="s">
        <v>115</v>
      </c>
      <c r="E105" s="105"/>
      <c r="F105" s="105"/>
      <c r="G105" s="105"/>
      <c r="H105" s="105"/>
      <c r="I105" s="105"/>
      <c r="J105" s="106">
        <f>J254</f>
        <v>0</v>
      </c>
      <c r="L105" s="103"/>
    </row>
    <row r="106" spans="2:12" s="9" customFormat="1" ht="19.899999999999999" customHeight="1">
      <c r="B106" s="107"/>
      <c r="D106" s="108" t="s">
        <v>116</v>
      </c>
      <c r="E106" s="109"/>
      <c r="F106" s="109"/>
      <c r="G106" s="109"/>
      <c r="H106" s="109"/>
      <c r="I106" s="109"/>
      <c r="J106" s="110">
        <f>J255</f>
        <v>0</v>
      </c>
      <c r="L106" s="107"/>
    </row>
    <row r="107" spans="2:12" s="9" customFormat="1" ht="19.899999999999999" customHeight="1">
      <c r="B107" s="107"/>
      <c r="D107" s="108" t="s">
        <v>117</v>
      </c>
      <c r="E107" s="109"/>
      <c r="F107" s="109"/>
      <c r="G107" s="109"/>
      <c r="H107" s="109"/>
      <c r="I107" s="109"/>
      <c r="J107" s="110">
        <f>J257</f>
        <v>0</v>
      </c>
      <c r="L107" s="107"/>
    </row>
    <row r="108" spans="2:12" s="1" customFormat="1" ht="21.75" customHeight="1">
      <c r="B108" s="31"/>
      <c r="L108" s="31"/>
    </row>
    <row r="109" spans="2:12" s="1" customFormat="1" ht="6.9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1"/>
    </row>
    <row r="113" spans="2:63" s="1" customFormat="1" ht="6.95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31"/>
    </row>
    <row r="114" spans="2:63" s="1" customFormat="1" ht="24.95" customHeight="1">
      <c r="B114" s="31"/>
      <c r="C114" s="20" t="s">
        <v>118</v>
      </c>
      <c r="L114" s="31"/>
    </row>
    <row r="115" spans="2:63" s="1" customFormat="1" ht="6.95" customHeight="1">
      <c r="B115" s="31"/>
      <c r="L115" s="31"/>
    </row>
    <row r="116" spans="2:63" s="1" customFormat="1" ht="12" customHeight="1">
      <c r="B116" s="31"/>
      <c r="C116" s="26" t="s">
        <v>16</v>
      </c>
      <c r="L116" s="31"/>
    </row>
    <row r="117" spans="2:63" s="1" customFormat="1" ht="26.25" customHeight="1">
      <c r="B117" s="31"/>
      <c r="E117" s="218" t="str">
        <f>E7</f>
        <v>Rekonstrukce komunikací Akátová, Dubová, Smrková a Borová v obci Čakovičky</v>
      </c>
      <c r="F117" s="219"/>
      <c r="G117" s="219"/>
      <c r="H117" s="219"/>
      <c r="L117" s="31"/>
    </row>
    <row r="118" spans="2:63" s="1" customFormat="1" ht="12" customHeight="1">
      <c r="B118" s="31"/>
      <c r="C118" s="26" t="s">
        <v>100</v>
      </c>
      <c r="L118" s="31"/>
    </row>
    <row r="119" spans="2:63" s="1" customFormat="1" ht="16.5" customHeight="1">
      <c r="B119" s="31"/>
      <c r="E119" s="180" t="str">
        <f>E9</f>
        <v>03 - Trasa 3 - komunikace  ulice Smrková</v>
      </c>
      <c r="F119" s="220"/>
      <c r="G119" s="220"/>
      <c r="H119" s="220"/>
      <c r="L119" s="31"/>
    </row>
    <row r="120" spans="2:63" s="1" customFormat="1" ht="6.95" customHeight="1">
      <c r="B120" s="31"/>
      <c r="L120" s="31"/>
    </row>
    <row r="121" spans="2:63" s="1" customFormat="1" ht="12" customHeight="1">
      <c r="B121" s="31"/>
      <c r="C121" s="26" t="s">
        <v>20</v>
      </c>
      <c r="F121" s="24" t="str">
        <f>F12</f>
        <v>obec Čakovičky</v>
      </c>
      <c r="I121" s="26" t="s">
        <v>22</v>
      </c>
      <c r="J121" s="51" t="str">
        <f>IF(J12="","",J12)</f>
        <v>24. 4. 2022</v>
      </c>
      <c r="L121" s="31"/>
    </row>
    <row r="122" spans="2:63" s="1" customFormat="1" ht="6.95" customHeight="1">
      <c r="B122" s="31"/>
      <c r="L122" s="31"/>
    </row>
    <row r="123" spans="2:63" s="1" customFormat="1" ht="40.15" customHeight="1">
      <c r="B123" s="31"/>
      <c r="C123" s="26" t="s">
        <v>24</v>
      </c>
      <c r="F123" s="24" t="str">
        <f>E15</f>
        <v>Obec Čakovičky , Kojetická 32 , 250 63 Čakovičky</v>
      </c>
      <c r="I123" s="26" t="s">
        <v>30</v>
      </c>
      <c r="J123" s="29" t="str">
        <f>E21</f>
        <v>GRP geodézie a projekce, Ing. Iva Rotheová</v>
      </c>
      <c r="L123" s="31"/>
    </row>
    <row r="124" spans="2:63" s="1" customFormat="1" ht="15.2" customHeight="1">
      <c r="B124" s="31"/>
      <c r="C124" s="26" t="s">
        <v>28</v>
      </c>
      <c r="F124" s="24" t="str">
        <f>IF(E18="","",E18)</f>
        <v>Vyplň údaj</v>
      </c>
      <c r="I124" s="26" t="s">
        <v>33</v>
      </c>
      <c r="J124" s="29" t="str">
        <f>E24</f>
        <v xml:space="preserve"> </v>
      </c>
      <c r="L124" s="31"/>
    </row>
    <row r="125" spans="2:63" s="1" customFormat="1" ht="10.35" customHeight="1">
      <c r="B125" s="31"/>
      <c r="L125" s="31"/>
    </row>
    <row r="126" spans="2:63" s="10" customFormat="1" ht="29.25" customHeight="1">
      <c r="B126" s="111"/>
      <c r="C126" s="112" t="s">
        <v>119</v>
      </c>
      <c r="D126" s="113" t="s">
        <v>61</v>
      </c>
      <c r="E126" s="113" t="s">
        <v>57</v>
      </c>
      <c r="F126" s="113" t="s">
        <v>58</v>
      </c>
      <c r="G126" s="113" t="s">
        <v>120</v>
      </c>
      <c r="H126" s="113" t="s">
        <v>121</v>
      </c>
      <c r="I126" s="113" t="s">
        <v>122</v>
      </c>
      <c r="J126" s="113" t="s">
        <v>104</v>
      </c>
      <c r="K126" s="114" t="s">
        <v>123</v>
      </c>
      <c r="L126" s="111"/>
      <c r="M126" s="58" t="s">
        <v>1</v>
      </c>
      <c r="N126" s="59" t="s">
        <v>40</v>
      </c>
      <c r="O126" s="59" t="s">
        <v>124</v>
      </c>
      <c r="P126" s="59" t="s">
        <v>125</v>
      </c>
      <c r="Q126" s="59" t="s">
        <v>126</v>
      </c>
      <c r="R126" s="59" t="s">
        <v>127</v>
      </c>
      <c r="S126" s="59" t="s">
        <v>128</v>
      </c>
      <c r="T126" s="60" t="s">
        <v>129</v>
      </c>
    </row>
    <row r="127" spans="2:63" s="1" customFormat="1" ht="22.9" customHeight="1">
      <c r="B127" s="31"/>
      <c r="C127" s="63" t="s">
        <v>130</v>
      </c>
      <c r="J127" s="115">
        <f>BK127</f>
        <v>0</v>
      </c>
      <c r="L127" s="31"/>
      <c r="M127" s="61"/>
      <c r="N127" s="52"/>
      <c r="O127" s="52"/>
      <c r="P127" s="116">
        <f>P128+P254</f>
        <v>0</v>
      </c>
      <c r="Q127" s="52"/>
      <c r="R127" s="116">
        <f>R128+R254</f>
        <v>81.672444600000006</v>
      </c>
      <c r="S127" s="52"/>
      <c r="T127" s="117">
        <f>T128+T254</f>
        <v>48.418500000000002</v>
      </c>
      <c r="AT127" s="16" t="s">
        <v>75</v>
      </c>
      <c r="AU127" s="16" t="s">
        <v>106</v>
      </c>
      <c r="BK127" s="118">
        <f>BK128+BK254</f>
        <v>0</v>
      </c>
    </row>
    <row r="128" spans="2:63" s="11" customFormat="1" ht="25.9" customHeight="1">
      <c r="B128" s="119"/>
      <c r="D128" s="120" t="s">
        <v>75</v>
      </c>
      <c r="E128" s="121" t="s">
        <v>131</v>
      </c>
      <c r="F128" s="121" t="s">
        <v>132</v>
      </c>
      <c r="I128" s="122"/>
      <c r="J128" s="123">
        <f>BK128</f>
        <v>0</v>
      </c>
      <c r="L128" s="119"/>
      <c r="M128" s="124"/>
      <c r="P128" s="125">
        <f>P129+P163+P168+P197+P217+P245+P252</f>
        <v>0</v>
      </c>
      <c r="R128" s="125">
        <f>R129+R163+R168+R197+R217+R245+R252</f>
        <v>81.672444600000006</v>
      </c>
      <c r="T128" s="126">
        <f>T129+T163+T168+T197+T217+T245+T252</f>
        <v>48.418500000000002</v>
      </c>
      <c r="AR128" s="120" t="s">
        <v>84</v>
      </c>
      <c r="AT128" s="127" t="s">
        <v>75</v>
      </c>
      <c r="AU128" s="127" t="s">
        <v>76</v>
      </c>
      <c r="AY128" s="120" t="s">
        <v>133</v>
      </c>
      <c r="BK128" s="128">
        <f>BK129+BK163+BK168+BK197+BK217+BK245+BK252</f>
        <v>0</v>
      </c>
    </row>
    <row r="129" spans="2:65" s="11" customFormat="1" ht="22.9" customHeight="1">
      <c r="B129" s="119"/>
      <c r="D129" s="120" t="s">
        <v>75</v>
      </c>
      <c r="E129" s="129" t="s">
        <v>84</v>
      </c>
      <c r="F129" s="129" t="s">
        <v>134</v>
      </c>
      <c r="I129" s="122"/>
      <c r="J129" s="130">
        <f>BK129</f>
        <v>0</v>
      </c>
      <c r="L129" s="119"/>
      <c r="M129" s="124"/>
      <c r="P129" s="125">
        <f>SUM(P130:P162)</f>
        <v>0</v>
      </c>
      <c r="R129" s="125">
        <f>SUM(R130:R162)</f>
        <v>6.3261760000000002</v>
      </c>
      <c r="T129" s="126">
        <f>SUM(T130:T162)</f>
        <v>48.418500000000002</v>
      </c>
      <c r="AR129" s="120" t="s">
        <v>84</v>
      </c>
      <c r="AT129" s="127" t="s">
        <v>75</v>
      </c>
      <c r="AU129" s="127" t="s">
        <v>84</v>
      </c>
      <c r="AY129" s="120" t="s">
        <v>133</v>
      </c>
      <c r="BK129" s="128">
        <f>SUM(BK130:BK162)</f>
        <v>0</v>
      </c>
    </row>
    <row r="130" spans="2:65" s="1" customFormat="1" ht="24.2" customHeight="1">
      <c r="B130" s="31"/>
      <c r="C130" s="131" t="s">
        <v>84</v>
      </c>
      <c r="D130" s="131" t="s">
        <v>135</v>
      </c>
      <c r="E130" s="132" t="s">
        <v>149</v>
      </c>
      <c r="F130" s="133" t="s">
        <v>150</v>
      </c>
      <c r="G130" s="134" t="s">
        <v>151</v>
      </c>
      <c r="H130" s="135">
        <v>37.244999999999997</v>
      </c>
      <c r="I130" s="136"/>
      <c r="J130" s="137">
        <f>ROUND(I130*H130,2)</f>
        <v>0</v>
      </c>
      <c r="K130" s="133" t="s">
        <v>139</v>
      </c>
      <c r="L130" s="31"/>
      <c r="M130" s="138" t="s">
        <v>1</v>
      </c>
      <c r="N130" s="139" t="s">
        <v>41</v>
      </c>
      <c r="P130" s="140">
        <f>O130*H130</f>
        <v>0</v>
      </c>
      <c r="Q130" s="140">
        <v>0</v>
      </c>
      <c r="R130" s="140">
        <f>Q130*H130</f>
        <v>0</v>
      </c>
      <c r="S130" s="140">
        <v>1.3</v>
      </c>
      <c r="T130" s="141">
        <f>S130*H130</f>
        <v>48.418500000000002</v>
      </c>
      <c r="AR130" s="142" t="s">
        <v>140</v>
      </c>
      <c r="AT130" s="142" t="s">
        <v>135</v>
      </c>
      <c r="AU130" s="142" t="s">
        <v>86</v>
      </c>
      <c r="AY130" s="16" t="s">
        <v>133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6" t="s">
        <v>84</v>
      </c>
      <c r="BK130" s="143">
        <f>ROUND(I130*H130,2)</f>
        <v>0</v>
      </c>
      <c r="BL130" s="16" t="s">
        <v>140</v>
      </c>
      <c r="BM130" s="142" t="s">
        <v>514</v>
      </c>
    </row>
    <row r="131" spans="2:65" s="12" customFormat="1" ht="11.25">
      <c r="B131" s="144"/>
      <c r="D131" s="145" t="s">
        <v>153</v>
      </c>
      <c r="E131" s="146" t="s">
        <v>1</v>
      </c>
      <c r="F131" s="147" t="s">
        <v>154</v>
      </c>
      <c r="H131" s="146" t="s">
        <v>1</v>
      </c>
      <c r="I131" s="148"/>
      <c r="L131" s="144"/>
      <c r="M131" s="149"/>
      <c r="T131" s="150"/>
      <c r="AT131" s="146" t="s">
        <v>153</v>
      </c>
      <c r="AU131" s="146" t="s">
        <v>86</v>
      </c>
      <c r="AV131" s="12" t="s">
        <v>84</v>
      </c>
      <c r="AW131" s="12" t="s">
        <v>32</v>
      </c>
      <c r="AX131" s="12" t="s">
        <v>76</v>
      </c>
      <c r="AY131" s="146" t="s">
        <v>133</v>
      </c>
    </row>
    <row r="132" spans="2:65" s="13" customFormat="1" ht="11.25">
      <c r="B132" s="151"/>
      <c r="D132" s="145" t="s">
        <v>153</v>
      </c>
      <c r="E132" s="152" t="s">
        <v>1</v>
      </c>
      <c r="F132" s="153" t="s">
        <v>515</v>
      </c>
      <c r="H132" s="154">
        <v>35.22</v>
      </c>
      <c r="I132" s="155"/>
      <c r="L132" s="151"/>
      <c r="M132" s="156"/>
      <c r="T132" s="157"/>
      <c r="AT132" s="152" t="s">
        <v>153</v>
      </c>
      <c r="AU132" s="152" t="s">
        <v>86</v>
      </c>
      <c r="AV132" s="13" t="s">
        <v>86</v>
      </c>
      <c r="AW132" s="13" t="s">
        <v>32</v>
      </c>
      <c r="AX132" s="13" t="s">
        <v>76</v>
      </c>
      <c r="AY132" s="152" t="s">
        <v>133</v>
      </c>
    </row>
    <row r="133" spans="2:65" s="12" customFormat="1" ht="11.25">
      <c r="B133" s="144"/>
      <c r="D133" s="145" t="s">
        <v>153</v>
      </c>
      <c r="E133" s="146" t="s">
        <v>1</v>
      </c>
      <c r="F133" s="147" t="s">
        <v>156</v>
      </c>
      <c r="H133" s="146" t="s">
        <v>1</v>
      </c>
      <c r="I133" s="148"/>
      <c r="L133" s="144"/>
      <c r="M133" s="149"/>
      <c r="T133" s="150"/>
      <c r="AT133" s="146" t="s">
        <v>153</v>
      </c>
      <c r="AU133" s="146" t="s">
        <v>86</v>
      </c>
      <c r="AV133" s="12" t="s">
        <v>84</v>
      </c>
      <c r="AW133" s="12" t="s">
        <v>32</v>
      </c>
      <c r="AX133" s="12" t="s">
        <v>76</v>
      </c>
      <c r="AY133" s="146" t="s">
        <v>133</v>
      </c>
    </row>
    <row r="134" spans="2:65" s="13" customFormat="1" ht="11.25">
      <c r="B134" s="151"/>
      <c r="D134" s="145" t="s">
        <v>153</v>
      </c>
      <c r="E134" s="152" t="s">
        <v>1</v>
      </c>
      <c r="F134" s="153" t="s">
        <v>516</v>
      </c>
      <c r="H134" s="154">
        <v>2.0249999999999999</v>
      </c>
      <c r="I134" s="155"/>
      <c r="L134" s="151"/>
      <c r="M134" s="156"/>
      <c r="T134" s="157"/>
      <c r="AT134" s="152" t="s">
        <v>153</v>
      </c>
      <c r="AU134" s="152" t="s">
        <v>86</v>
      </c>
      <c r="AV134" s="13" t="s">
        <v>86</v>
      </c>
      <c r="AW134" s="13" t="s">
        <v>32</v>
      </c>
      <c r="AX134" s="13" t="s">
        <v>76</v>
      </c>
      <c r="AY134" s="152" t="s">
        <v>133</v>
      </c>
    </row>
    <row r="135" spans="2:65" s="14" customFormat="1" ht="11.25">
      <c r="B135" s="158"/>
      <c r="D135" s="145" t="s">
        <v>153</v>
      </c>
      <c r="E135" s="159" t="s">
        <v>1</v>
      </c>
      <c r="F135" s="160" t="s">
        <v>158</v>
      </c>
      <c r="H135" s="161">
        <v>37.244999999999997</v>
      </c>
      <c r="I135" s="162"/>
      <c r="L135" s="158"/>
      <c r="M135" s="163"/>
      <c r="T135" s="164"/>
      <c r="AT135" s="159" t="s">
        <v>153</v>
      </c>
      <c r="AU135" s="159" t="s">
        <v>86</v>
      </c>
      <c r="AV135" s="14" t="s">
        <v>140</v>
      </c>
      <c r="AW135" s="14" t="s">
        <v>32</v>
      </c>
      <c r="AX135" s="14" t="s">
        <v>84</v>
      </c>
      <c r="AY135" s="159" t="s">
        <v>133</v>
      </c>
    </row>
    <row r="136" spans="2:65" s="1" customFormat="1" ht="24.2" customHeight="1">
      <c r="B136" s="31"/>
      <c r="C136" s="131" t="s">
        <v>86</v>
      </c>
      <c r="D136" s="131" t="s">
        <v>135</v>
      </c>
      <c r="E136" s="132" t="s">
        <v>165</v>
      </c>
      <c r="F136" s="133" t="s">
        <v>166</v>
      </c>
      <c r="G136" s="134" t="s">
        <v>151</v>
      </c>
      <c r="H136" s="135">
        <v>11.827</v>
      </c>
      <c r="I136" s="136"/>
      <c r="J136" s="137">
        <f>ROUND(I136*H136,2)</f>
        <v>0</v>
      </c>
      <c r="K136" s="133" t="s">
        <v>139</v>
      </c>
      <c r="L136" s="31"/>
      <c r="M136" s="138" t="s">
        <v>1</v>
      </c>
      <c r="N136" s="139" t="s">
        <v>41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140</v>
      </c>
      <c r="AT136" s="142" t="s">
        <v>135</v>
      </c>
      <c r="AU136" s="142" t="s">
        <v>86</v>
      </c>
      <c r="AY136" s="16" t="s">
        <v>133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6" t="s">
        <v>84</v>
      </c>
      <c r="BK136" s="143">
        <f>ROUND(I136*H136,2)</f>
        <v>0</v>
      </c>
      <c r="BL136" s="16" t="s">
        <v>140</v>
      </c>
      <c r="BM136" s="142" t="s">
        <v>517</v>
      </c>
    </row>
    <row r="137" spans="2:65" s="13" customFormat="1" ht="11.25">
      <c r="B137" s="151"/>
      <c r="D137" s="145" t="s">
        <v>153</v>
      </c>
      <c r="E137" s="152" t="s">
        <v>1</v>
      </c>
      <c r="F137" s="153" t="s">
        <v>518</v>
      </c>
      <c r="H137" s="154">
        <v>11.827</v>
      </c>
      <c r="I137" s="155"/>
      <c r="L137" s="151"/>
      <c r="M137" s="156"/>
      <c r="T137" s="157"/>
      <c r="AT137" s="152" t="s">
        <v>153</v>
      </c>
      <c r="AU137" s="152" t="s">
        <v>86</v>
      </c>
      <c r="AV137" s="13" t="s">
        <v>86</v>
      </c>
      <c r="AW137" s="13" t="s">
        <v>32</v>
      </c>
      <c r="AX137" s="13" t="s">
        <v>76</v>
      </c>
      <c r="AY137" s="152" t="s">
        <v>133</v>
      </c>
    </row>
    <row r="138" spans="2:65" s="14" customFormat="1" ht="11.25">
      <c r="B138" s="158"/>
      <c r="D138" s="145" t="s">
        <v>153</v>
      </c>
      <c r="E138" s="159" t="s">
        <v>1</v>
      </c>
      <c r="F138" s="160" t="s">
        <v>158</v>
      </c>
      <c r="H138" s="161">
        <v>11.827</v>
      </c>
      <c r="I138" s="162"/>
      <c r="L138" s="158"/>
      <c r="M138" s="163"/>
      <c r="T138" s="164"/>
      <c r="AT138" s="159" t="s">
        <v>153</v>
      </c>
      <c r="AU138" s="159" t="s">
        <v>86</v>
      </c>
      <c r="AV138" s="14" t="s">
        <v>140</v>
      </c>
      <c r="AW138" s="14" t="s">
        <v>32</v>
      </c>
      <c r="AX138" s="14" t="s">
        <v>84</v>
      </c>
      <c r="AY138" s="159" t="s">
        <v>133</v>
      </c>
    </row>
    <row r="139" spans="2:65" s="1" customFormat="1" ht="37.9" customHeight="1">
      <c r="B139" s="31"/>
      <c r="C139" s="131" t="s">
        <v>145</v>
      </c>
      <c r="D139" s="131" t="s">
        <v>135</v>
      </c>
      <c r="E139" s="132" t="s">
        <v>170</v>
      </c>
      <c r="F139" s="133" t="s">
        <v>171</v>
      </c>
      <c r="G139" s="134" t="s">
        <v>151</v>
      </c>
      <c r="H139" s="135">
        <v>64.870999999999995</v>
      </c>
      <c r="I139" s="136"/>
      <c r="J139" s="137">
        <f>ROUND(I139*H139,2)</f>
        <v>0</v>
      </c>
      <c r="K139" s="133" t="s">
        <v>139</v>
      </c>
      <c r="L139" s="31"/>
      <c r="M139" s="138" t="s">
        <v>1</v>
      </c>
      <c r="N139" s="139" t="s">
        <v>41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140</v>
      </c>
      <c r="AT139" s="142" t="s">
        <v>135</v>
      </c>
      <c r="AU139" s="142" t="s">
        <v>86</v>
      </c>
      <c r="AY139" s="16" t="s">
        <v>133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6" t="s">
        <v>84</v>
      </c>
      <c r="BK139" s="143">
        <f>ROUND(I139*H139,2)</f>
        <v>0</v>
      </c>
      <c r="BL139" s="16" t="s">
        <v>140</v>
      </c>
      <c r="BM139" s="142" t="s">
        <v>519</v>
      </c>
    </row>
    <row r="140" spans="2:65" s="13" customFormat="1" ht="11.25">
      <c r="B140" s="151"/>
      <c r="D140" s="145" t="s">
        <v>153</v>
      </c>
      <c r="E140" s="152" t="s">
        <v>1</v>
      </c>
      <c r="F140" s="153" t="s">
        <v>520</v>
      </c>
      <c r="H140" s="154">
        <v>64.870999999999995</v>
      </c>
      <c r="I140" s="155"/>
      <c r="L140" s="151"/>
      <c r="M140" s="156"/>
      <c r="T140" s="157"/>
      <c r="AT140" s="152" t="s">
        <v>153</v>
      </c>
      <c r="AU140" s="152" t="s">
        <v>86</v>
      </c>
      <c r="AV140" s="13" t="s">
        <v>86</v>
      </c>
      <c r="AW140" s="13" t="s">
        <v>32</v>
      </c>
      <c r="AX140" s="13" t="s">
        <v>76</v>
      </c>
      <c r="AY140" s="152" t="s">
        <v>133</v>
      </c>
    </row>
    <row r="141" spans="2:65" s="14" customFormat="1" ht="11.25">
      <c r="B141" s="158"/>
      <c r="D141" s="145" t="s">
        <v>153</v>
      </c>
      <c r="E141" s="159" t="s">
        <v>1</v>
      </c>
      <c r="F141" s="160" t="s">
        <v>158</v>
      </c>
      <c r="H141" s="161">
        <v>64.870999999999995</v>
      </c>
      <c r="I141" s="162"/>
      <c r="L141" s="158"/>
      <c r="M141" s="163"/>
      <c r="T141" s="164"/>
      <c r="AT141" s="159" t="s">
        <v>153</v>
      </c>
      <c r="AU141" s="159" t="s">
        <v>86</v>
      </c>
      <c r="AV141" s="14" t="s">
        <v>140</v>
      </c>
      <c r="AW141" s="14" t="s">
        <v>32</v>
      </c>
      <c r="AX141" s="14" t="s">
        <v>84</v>
      </c>
      <c r="AY141" s="159" t="s">
        <v>133</v>
      </c>
    </row>
    <row r="142" spans="2:65" s="1" customFormat="1" ht="24.2" customHeight="1">
      <c r="B142" s="31"/>
      <c r="C142" s="131" t="s">
        <v>140</v>
      </c>
      <c r="D142" s="131" t="s">
        <v>135</v>
      </c>
      <c r="E142" s="132" t="s">
        <v>175</v>
      </c>
      <c r="F142" s="133" t="s">
        <v>176</v>
      </c>
      <c r="G142" s="134" t="s">
        <v>151</v>
      </c>
      <c r="H142" s="135">
        <v>76.697999999999993</v>
      </c>
      <c r="I142" s="136"/>
      <c r="J142" s="137">
        <f>ROUND(I142*H142,2)</f>
        <v>0</v>
      </c>
      <c r="K142" s="133" t="s">
        <v>139</v>
      </c>
      <c r="L142" s="31"/>
      <c r="M142" s="138" t="s">
        <v>1</v>
      </c>
      <c r="N142" s="139" t="s">
        <v>41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140</v>
      </c>
      <c r="AT142" s="142" t="s">
        <v>135</v>
      </c>
      <c r="AU142" s="142" t="s">
        <v>86</v>
      </c>
      <c r="AY142" s="16" t="s">
        <v>133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6" t="s">
        <v>84</v>
      </c>
      <c r="BK142" s="143">
        <f>ROUND(I142*H142,2)</f>
        <v>0</v>
      </c>
      <c r="BL142" s="16" t="s">
        <v>140</v>
      </c>
      <c r="BM142" s="142" t="s">
        <v>521</v>
      </c>
    </row>
    <row r="143" spans="2:65" s="1" customFormat="1" ht="37.9" customHeight="1">
      <c r="B143" s="31"/>
      <c r="C143" s="131" t="s">
        <v>159</v>
      </c>
      <c r="D143" s="131" t="s">
        <v>135</v>
      </c>
      <c r="E143" s="132" t="s">
        <v>179</v>
      </c>
      <c r="F143" s="133" t="s">
        <v>180</v>
      </c>
      <c r="G143" s="134" t="s">
        <v>151</v>
      </c>
      <c r="H143" s="135">
        <v>76.697999999999993</v>
      </c>
      <c r="I143" s="136"/>
      <c r="J143" s="137">
        <f>ROUND(I143*H143,2)</f>
        <v>0</v>
      </c>
      <c r="K143" s="133" t="s">
        <v>139</v>
      </c>
      <c r="L143" s="31"/>
      <c r="M143" s="138" t="s">
        <v>1</v>
      </c>
      <c r="N143" s="139" t="s">
        <v>41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140</v>
      </c>
      <c r="AT143" s="142" t="s">
        <v>135</v>
      </c>
      <c r="AU143" s="142" t="s">
        <v>86</v>
      </c>
      <c r="AY143" s="16" t="s">
        <v>133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6" t="s">
        <v>84</v>
      </c>
      <c r="BK143" s="143">
        <f>ROUND(I143*H143,2)</f>
        <v>0</v>
      </c>
      <c r="BL143" s="16" t="s">
        <v>140</v>
      </c>
      <c r="BM143" s="142" t="s">
        <v>522</v>
      </c>
    </row>
    <row r="144" spans="2:65" s="13" customFormat="1" ht="11.25">
      <c r="B144" s="151"/>
      <c r="D144" s="145" t="s">
        <v>153</v>
      </c>
      <c r="E144" s="152" t="s">
        <v>1</v>
      </c>
      <c r="F144" s="153" t="s">
        <v>523</v>
      </c>
      <c r="H144" s="154">
        <v>76.697999999999993</v>
      </c>
      <c r="I144" s="155"/>
      <c r="L144" s="151"/>
      <c r="M144" s="156"/>
      <c r="T144" s="157"/>
      <c r="AT144" s="152" t="s">
        <v>153</v>
      </c>
      <c r="AU144" s="152" t="s">
        <v>86</v>
      </c>
      <c r="AV144" s="13" t="s">
        <v>86</v>
      </c>
      <c r="AW144" s="13" t="s">
        <v>32</v>
      </c>
      <c r="AX144" s="13" t="s">
        <v>76</v>
      </c>
      <c r="AY144" s="152" t="s">
        <v>133</v>
      </c>
    </row>
    <row r="145" spans="2:65" s="14" customFormat="1" ht="11.25">
      <c r="B145" s="158"/>
      <c r="D145" s="145" t="s">
        <v>153</v>
      </c>
      <c r="E145" s="159" t="s">
        <v>1</v>
      </c>
      <c r="F145" s="160" t="s">
        <v>158</v>
      </c>
      <c r="H145" s="161">
        <v>76.697999999999993</v>
      </c>
      <c r="I145" s="162"/>
      <c r="L145" s="158"/>
      <c r="M145" s="163"/>
      <c r="T145" s="164"/>
      <c r="AT145" s="159" t="s">
        <v>153</v>
      </c>
      <c r="AU145" s="159" t="s">
        <v>86</v>
      </c>
      <c r="AV145" s="14" t="s">
        <v>140</v>
      </c>
      <c r="AW145" s="14" t="s">
        <v>32</v>
      </c>
      <c r="AX145" s="14" t="s">
        <v>84</v>
      </c>
      <c r="AY145" s="159" t="s">
        <v>133</v>
      </c>
    </row>
    <row r="146" spans="2:65" s="1" customFormat="1" ht="37.9" customHeight="1">
      <c r="B146" s="31"/>
      <c r="C146" s="131" t="s">
        <v>164</v>
      </c>
      <c r="D146" s="131" t="s">
        <v>135</v>
      </c>
      <c r="E146" s="132" t="s">
        <v>183</v>
      </c>
      <c r="F146" s="133" t="s">
        <v>184</v>
      </c>
      <c r="G146" s="134" t="s">
        <v>151</v>
      </c>
      <c r="H146" s="135">
        <v>383.49</v>
      </c>
      <c r="I146" s="136"/>
      <c r="J146" s="137">
        <f>ROUND(I146*H146,2)</f>
        <v>0</v>
      </c>
      <c r="K146" s="133" t="s">
        <v>139</v>
      </c>
      <c r="L146" s="31"/>
      <c r="M146" s="138" t="s">
        <v>1</v>
      </c>
      <c r="N146" s="139" t="s">
        <v>41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140</v>
      </c>
      <c r="AT146" s="142" t="s">
        <v>135</v>
      </c>
      <c r="AU146" s="142" t="s">
        <v>86</v>
      </c>
      <c r="AY146" s="16" t="s">
        <v>133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6" t="s">
        <v>84</v>
      </c>
      <c r="BK146" s="143">
        <f>ROUND(I146*H146,2)</f>
        <v>0</v>
      </c>
      <c r="BL146" s="16" t="s">
        <v>140</v>
      </c>
      <c r="BM146" s="142" t="s">
        <v>524</v>
      </c>
    </row>
    <row r="147" spans="2:65" s="13" customFormat="1" ht="11.25">
      <c r="B147" s="151"/>
      <c r="D147" s="145" t="s">
        <v>153</v>
      </c>
      <c r="E147" s="152" t="s">
        <v>1</v>
      </c>
      <c r="F147" s="153" t="s">
        <v>525</v>
      </c>
      <c r="H147" s="154">
        <v>383.49</v>
      </c>
      <c r="I147" s="155"/>
      <c r="L147" s="151"/>
      <c r="M147" s="156"/>
      <c r="T147" s="157"/>
      <c r="AT147" s="152" t="s">
        <v>153</v>
      </c>
      <c r="AU147" s="152" t="s">
        <v>86</v>
      </c>
      <c r="AV147" s="13" t="s">
        <v>86</v>
      </c>
      <c r="AW147" s="13" t="s">
        <v>32</v>
      </c>
      <c r="AX147" s="13" t="s">
        <v>76</v>
      </c>
      <c r="AY147" s="152" t="s">
        <v>133</v>
      </c>
    </row>
    <row r="148" spans="2:65" s="14" customFormat="1" ht="11.25">
      <c r="B148" s="158"/>
      <c r="D148" s="145" t="s">
        <v>153</v>
      </c>
      <c r="E148" s="159" t="s">
        <v>1</v>
      </c>
      <c r="F148" s="160" t="s">
        <v>158</v>
      </c>
      <c r="H148" s="161">
        <v>383.49</v>
      </c>
      <c r="I148" s="162"/>
      <c r="L148" s="158"/>
      <c r="M148" s="163"/>
      <c r="T148" s="164"/>
      <c r="AT148" s="159" t="s">
        <v>153</v>
      </c>
      <c r="AU148" s="159" t="s">
        <v>86</v>
      </c>
      <c r="AV148" s="14" t="s">
        <v>140</v>
      </c>
      <c r="AW148" s="14" t="s">
        <v>32</v>
      </c>
      <c r="AX148" s="14" t="s">
        <v>84</v>
      </c>
      <c r="AY148" s="159" t="s">
        <v>133</v>
      </c>
    </row>
    <row r="149" spans="2:65" s="1" customFormat="1" ht="16.5" customHeight="1">
      <c r="B149" s="31"/>
      <c r="C149" s="131" t="s">
        <v>169</v>
      </c>
      <c r="D149" s="131" t="s">
        <v>135</v>
      </c>
      <c r="E149" s="132" t="s">
        <v>188</v>
      </c>
      <c r="F149" s="133" t="s">
        <v>189</v>
      </c>
      <c r="G149" s="134" t="s">
        <v>151</v>
      </c>
      <c r="H149" s="135">
        <v>76.697999999999993</v>
      </c>
      <c r="I149" s="136"/>
      <c r="J149" s="137">
        <f>ROUND(I149*H149,2)</f>
        <v>0</v>
      </c>
      <c r="K149" s="133" t="s">
        <v>139</v>
      </c>
      <c r="L149" s="31"/>
      <c r="M149" s="138" t="s">
        <v>1</v>
      </c>
      <c r="N149" s="139" t="s">
        <v>41</v>
      </c>
      <c r="P149" s="140">
        <f>O149*H149</f>
        <v>0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140</v>
      </c>
      <c r="AT149" s="142" t="s">
        <v>135</v>
      </c>
      <c r="AU149" s="142" t="s">
        <v>86</v>
      </c>
      <c r="AY149" s="16" t="s">
        <v>133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6" t="s">
        <v>84</v>
      </c>
      <c r="BK149" s="143">
        <f>ROUND(I149*H149,2)</f>
        <v>0</v>
      </c>
      <c r="BL149" s="16" t="s">
        <v>140</v>
      </c>
      <c r="BM149" s="142" t="s">
        <v>526</v>
      </c>
    </row>
    <row r="150" spans="2:65" s="1" customFormat="1" ht="33" customHeight="1">
      <c r="B150" s="31"/>
      <c r="C150" s="131" t="s">
        <v>174</v>
      </c>
      <c r="D150" s="131" t="s">
        <v>135</v>
      </c>
      <c r="E150" s="132" t="s">
        <v>192</v>
      </c>
      <c r="F150" s="133" t="s">
        <v>193</v>
      </c>
      <c r="G150" s="134" t="s">
        <v>194</v>
      </c>
      <c r="H150" s="135">
        <v>122.717</v>
      </c>
      <c r="I150" s="136"/>
      <c r="J150" s="137">
        <f>ROUND(I150*H150,2)</f>
        <v>0</v>
      </c>
      <c r="K150" s="133" t="s">
        <v>139</v>
      </c>
      <c r="L150" s="31"/>
      <c r="M150" s="138" t="s">
        <v>1</v>
      </c>
      <c r="N150" s="139" t="s">
        <v>41</v>
      </c>
      <c r="P150" s="140">
        <f>O150*H150</f>
        <v>0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140</v>
      </c>
      <c r="AT150" s="142" t="s">
        <v>135</v>
      </c>
      <c r="AU150" s="142" t="s">
        <v>86</v>
      </c>
      <c r="AY150" s="16" t="s">
        <v>133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6" t="s">
        <v>84</v>
      </c>
      <c r="BK150" s="143">
        <f>ROUND(I150*H150,2)</f>
        <v>0</v>
      </c>
      <c r="BL150" s="16" t="s">
        <v>140</v>
      </c>
      <c r="BM150" s="142" t="s">
        <v>527</v>
      </c>
    </row>
    <row r="151" spans="2:65" s="13" customFormat="1" ht="11.25">
      <c r="B151" s="151"/>
      <c r="D151" s="145" t="s">
        <v>153</v>
      </c>
      <c r="E151" s="152" t="s">
        <v>1</v>
      </c>
      <c r="F151" s="153" t="s">
        <v>528</v>
      </c>
      <c r="H151" s="154">
        <v>122.717</v>
      </c>
      <c r="I151" s="155"/>
      <c r="L151" s="151"/>
      <c r="M151" s="156"/>
      <c r="T151" s="157"/>
      <c r="AT151" s="152" t="s">
        <v>153</v>
      </c>
      <c r="AU151" s="152" t="s">
        <v>86</v>
      </c>
      <c r="AV151" s="13" t="s">
        <v>86</v>
      </c>
      <c r="AW151" s="13" t="s">
        <v>32</v>
      </c>
      <c r="AX151" s="13" t="s">
        <v>76</v>
      </c>
      <c r="AY151" s="152" t="s">
        <v>133</v>
      </c>
    </row>
    <row r="152" spans="2:65" s="14" customFormat="1" ht="11.25">
      <c r="B152" s="158"/>
      <c r="D152" s="145" t="s">
        <v>153</v>
      </c>
      <c r="E152" s="159" t="s">
        <v>1</v>
      </c>
      <c r="F152" s="160" t="s">
        <v>158</v>
      </c>
      <c r="H152" s="161">
        <v>122.717</v>
      </c>
      <c r="I152" s="162"/>
      <c r="L152" s="158"/>
      <c r="M152" s="163"/>
      <c r="T152" s="164"/>
      <c r="AT152" s="159" t="s">
        <v>153</v>
      </c>
      <c r="AU152" s="159" t="s">
        <v>86</v>
      </c>
      <c r="AV152" s="14" t="s">
        <v>140</v>
      </c>
      <c r="AW152" s="14" t="s">
        <v>32</v>
      </c>
      <c r="AX152" s="14" t="s">
        <v>84</v>
      </c>
      <c r="AY152" s="159" t="s">
        <v>133</v>
      </c>
    </row>
    <row r="153" spans="2:65" s="1" customFormat="1" ht="33" customHeight="1">
      <c r="B153" s="31"/>
      <c r="C153" s="131" t="s">
        <v>178</v>
      </c>
      <c r="D153" s="131" t="s">
        <v>135</v>
      </c>
      <c r="E153" s="132" t="s">
        <v>198</v>
      </c>
      <c r="F153" s="133" t="s">
        <v>199</v>
      </c>
      <c r="G153" s="134" t="s">
        <v>138</v>
      </c>
      <c r="H153" s="135">
        <v>27.2</v>
      </c>
      <c r="I153" s="136"/>
      <c r="J153" s="137">
        <f>ROUND(I153*H153,2)</f>
        <v>0</v>
      </c>
      <c r="K153" s="133" t="s">
        <v>139</v>
      </c>
      <c r="L153" s="31"/>
      <c r="M153" s="138" t="s">
        <v>1</v>
      </c>
      <c r="N153" s="139" t="s">
        <v>41</v>
      </c>
      <c r="P153" s="140">
        <f>O153*H153</f>
        <v>0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42" t="s">
        <v>140</v>
      </c>
      <c r="AT153" s="142" t="s">
        <v>135</v>
      </c>
      <c r="AU153" s="142" t="s">
        <v>86</v>
      </c>
      <c r="AY153" s="16" t="s">
        <v>133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6" t="s">
        <v>84</v>
      </c>
      <c r="BK153" s="143">
        <f>ROUND(I153*H153,2)</f>
        <v>0</v>
      </c>
      <c r="BL153" s="16" t="s">
        <v>140</v>
      </c>
      <c r="BM153" s="142" t="s">
        <v>529</v>
      </c>
    </row>
    <row r="154" spans="2:65" s="13" customFormat="1" ht="11.25">
      <c r="B154" s="151"/>
      <c r="D154" s="145" t="s">
        <v>153</v>
      </c>
      <c r="E154" s="152" t="s">
        <v>1</v>
      </c>
      <c r="F154" s="153" t="s">
        <v>530</v>
      </c>
      <c r="H154" s="154">
        <v>27.2</v>
      </c>
      <c r="I154" s="155"/>
      <c r="L154" s="151"/>
      <c r="M154" s="156"/>
      <c r="T154" s="157"/>
      <c r="AT154" s="152" t="s">
        <v>153</v>
      </c>
      <c r="AU154" s="152" t="s">
        <v>86</v>
      </c>
      <c r="AV154" s="13" t="s">
        <v>86</v>
      </c>
      <c r="AW154" s="13" t="s">
        <v>32</v>
      </c>
      <c r="AX154" s="13" t="s">
        <v>76</v>
      </c>
      <c r="AY154" s="152" t="s">
        <v>133</v>
      </c>
    </row>
    <row r="155" spans="2:65" s="14" customFormat="1" ht="11.25">
      <c r="B155" s="158"/>
      <c r="D155" s="145" t="s">
        <v>153</v>
      </c>
      <c r="E155" s="159" t="s">
        <v>1</v>
      </c>
      <c r="F155" s="160" t="s">
        <v>158</v>
      </c>
      <c r="H155" s="161">
        <v>27.2</v>
      </c>
      <c r="I155" s="162"/>
      <c r="L155" s="158"/>
      <c r="M155" s="163"/>
      <c r="T155" s="164"/>
      <c r="AT155" s="159" t="s">
        <v>153</v>
      </c>
      <c r="AU155" s="159" t="s">
        <v>86</v>
      </c>
      <c r="AV155" s="14" t="s">
        <v>140</v>
      </c>
      <c r="AW155" s="14" t="s">
        <v>32</v>
      </c>
      <c r="AX155" s="14" t="s">
        <v>84</v>
      </c>
      <c r="AY155" s="159" t="s">
        <v>133</v>
      </c>
    </row>
    <row r="156" spans="2:65" s="1" customFormat="1" ht="16.5" customHeight="1">
      <c r="B156" s="31"/>
      <c r="C156" s="165" t="s">
        <v>182</v>
      </c>
      <c r="D156" s="165" t="s">
        <v>203</v>
      </c>
      <c r="E156" s="166" t="s">
        <v>204</v>
      </c>
      <c r="F156" s="167" t="s">
        <v>205</v>
      </c>
      <c r="G156" s="168" t="s">
        <v>194</v>
      </c>
      <c r="H156" s="169">
        <v>6.3239999999999998</v>
      </c>
      <c r="I156" s="170"/>
      <c r="J156" s="171">
        <f>ROUND(I156*H156,2)</f>
        <v>0</v>
      </c>
      <c r="K156" s="167" t="s">
        <v>139</v>
      </c>
      <c r="L156" s="172"/>
      <c r="M156" s="173" t="s">
        <v>1</v>
      </c>
      <c r="N156" s="174" t="s">
        <v>41</v>
      </c>
      <c r="P156" s="140">
        <f>O156*H156</f>
        <v>0</v>
      </c>
      <c r="Q156" s="140">
        <v>1</v>
      </c>
      <c r="R156" s="140">
        <f>Q156*H156</f>
        <v>6.3239999999999998</v>
      </c>
      <c r="S156" s="140">
        <v>0</v>
      </c>
      <c r="T156" s="141">
        <f>S156*H156</f>
        <v>0</v>
      </c>
      <c r="AR156" s="142" t="s">
        <v>174</v>
      </c>
      <c r="AT156" s="142" t="s">
        <v>203</v>
      </c>
      <c r="AU156" s="142" t="s">
        <v>86</v>
      </c>
      <c r="AY156" s="16" t="s">
        <v>133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6" t="s">
        <v>84</v>
      </c>
      <c r="BK156" s="143">
        <f>ROUND(I156*H156,2)</f>
        <v>0</v>
      </c>
      <c r="BL156" s="16" t="s">
        <v>140</v>
      </c>
      <c r="BM156" s="142" t="s">
        <v>531</v>
      </c>
    </row>
    <row r="157" spans="2:65" s="13" customFormat="1" ht="11.25">
      <c r="B157" s="151"/>
      <c r="D157" s="145" t="s">
        <v>153</v>
      </c>
      <c r="E157" s="152" t="s">
        <v>1</v>
      </c>
      <c r="F157" s="153" t="s">
        <v>532</v>
      </c>
      <c r="H157" s="154">
        <v>6.3239999999999998</v>
      </c>
      <c r="I157" s="155"/>
      <c r="L157" s="151"/>
      <c r="M157" s="156"/>
      <c r="T157" s="157"/>
      <c r="AT157" s="152" t="s">
        <v>153</v>
      </c>
      <c r="AU157" s="152" t="s">
        <v>86</v>
      </c>
      <c r="AV157" s="13" t="s">
        <v>86</v>
      </c>
      <c r="AW157" s="13" t="s">
        <v>32</v>
      </c>
      <c r="AX157" s="13" t="s">
        <v>76</v>
      </c>
      <c r="AY157" s="152" t="s">
        <v>133</v>
      </c>
    </row>
    <row r="158" spans="2:65" s="14" customFormat="1" ht="11.25">
      <c r="B158" s="158"/>
      <c r="D158" s="145" t="s">
        <v>153</v>
      </c>
      <c r="E158" s="159" t="s">
        <v>1</v>
      </c>
      <c r="F158" s="160" t="s">
        <v>158</v>
      </c>
      <c r="H158" s="161">
        <v>6.3239999999999998</v>
      </c>
      <c r="I158" s="162"/>
      <c r="L158" s="158"/>
      <c r="M158" s="163"/>
      <c r="T158" s="164"/>
      <c r="AT158" s="159" t="s">
        <v>153</v>
      </c>
      <c r="AU158" s="159" t="s">
        <v>86</v>
      </c>
      <c r="AV158" s="14" t="s">
        <v>140</v>
      </c>
      <c r="AW158" s="14" t="s">
        <v>32</v>
      </c>
      <c r="AX158" s="14" t="s">
        <v>84</v>
      </c>
      <c r="AY158" s="159" t="s">
        <v>133</v>
      </c>
    </row>
    <row r="159" spans="2:65" s="1" customFormat="1" ht="24.2" customHeight="1">
      <c r="B159" s="31"/>
      <c r="C159" s="131" t="s">
        <v>187</v>
      </c>
      <c r="D159" s="131" t="s">
        <v>135</v>
      </c>
      <c r="E159" s="132" t="s">
        <v>208</v>
      </c>
      <c r="F159" s="133" t="s">
        <v>209</v>
      </c>
      <c r="G159" s="134" t="s">
        <v>138</v>
      </c>
      <c r="H159" s="135">
        <v>27.2</v>
      </c>
      <c r="I159" s="136"/>
      <c r="J159" s="137">
        <f>ROUND(I159*H159,2)</f>
        <v>0</v>
      </c>
      <c r="K159" s="133" t="s">
        <v>139</v>
      </c>
      <c r="L159" s="31"/>
      <c r="M159" s="138" t="s">
        <v>1</v>
      </c>
      <c r="N159" s="139" t="s">
        <v>41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140</v>
      </c>
      <c r="AT159" s="142" t="s">
        <v>135</v>
      </c>
      <c r="AU159" s="142" t="s">
        <v>86</v>
      </c>
      <c r="AY159" s="16" t="s">
        <v>133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6" t="s">
        <v>84</v>
      </c>
      <c r="BK159" s="143">
        <f>ROUND(I159*H159,2)</f>
        <v>0</v>
      </c>
      <c r="BL159" s="16" t="s">
        <v>140</v>
      </c>
      <c r="BM159" s="142" t="s">
        <v>533</v>
      </c>
    </row>
    <row r="160" spans="2:65" s="1" customFormat="1" ht="16.5" customHeight="1">
      <c r="B160" s="31"/>
      <c r="C160" s="165" t="s">
        <v>191</v>
      </c>
      <c r="D160" s="165" t="s">
        <v>203</v>
      </c>
      <c r="E160" s="166" t="s">
        <v>212</v>
      </c>
      <c r="F160" s="167" t="s">
        <v>213</v>
      </c>
      <c r="G160" s="168" t="s">
        <v>214</v>
      </c>
      <c r="H160" s="169">
        <v>2.1760000000000002</v>
      </c>
      <c r="I160" s="170"/>
      <c r="J160" s="171">
        <f>ROUND(I160*H160,2)</f>
        <v>0</v>
      </c>
      <c r="K160" s="167" t="s">
        <v>139</v>
      </c>
      <c r="L160" s="172"/>
      <c r="M160" s="173" t="s">
        <v>1</v>
      </c>
      <c r="N160" s="174" t="s">
        <v>41</v>
      </c>
      <c r="P160" s="140">
        <f>O160*H160</f>
        <v>0</v>
      </c>
      <c r="Q160" s="140">
        <v>1E-3</v>
      </c>
      <c r="R160" s="140">
        <f>Q160*H160</f>
        <v>2.1760000000000004E-3</v>
      </c>
      <c r="S160" s="140">
        <v>0</v>
      </c>
      <c r="T160" s="141">
        <f>S160*H160</f>
        <v>0</v>
      </c>
      <c r="AR160" s="142" t="s">
        <v>174</v>
      </c>
      <c r="AT160" s="142" t="s">
        <v>203</v>
      </c>
      <c r="AU160" s="142" t="s">
        <v>86</v>
      </c>
      <c r="AY160" s="16" t="s">
        <v>133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6" t="s">
        <v>84</v>
      </c>
      <c r="BK160" s="143">
        <f>ROUND(I160*H160,2)</f>
        <v>0</v>
      </c>
      <c r="BL160" s="16" t="s">
        <v>140</v>
      </c>
      <c r="BM160" s="142" t="s">
        <v>534</v>
      </c>
    </row>
    <row r="161" spans="2:65" s="13" customFormat="1" ht="11.25">
      <c r="B161" s="151"/>
      <c r="D161" s="145" t="s">
        <v>153</v>
      </c>
      <c r="F161" s="153" t="s">
        <v>535</v>
      </c>
      <c r="H161" s="154">
        <v>2.1760000000000002</v>
      </c>
      <c r="I161" s="155"/>
      <c r="L161" s="151"/>
      <c r="M161" s="156"/>
      <c r="T161" s="157"/>
      <c r="AT161" s="152" t="s">
        <v>153</v>
      </c>
      <c r="AU161" s="152" t="s">
        <v>86</v>
      </c>
      <c r="AV161" s="13" t="s">
        <v>86</v>
      </c>
      <c r="AW161" s="13" t="s">
        <v>4</v>
      </c>
      <c r="AX161" s="13" t="s">
        <v>84</v>
      </c>
      <c r="AY161" s="152" t="s">
        <v>133</v>
      </c>
    </row>
    <row r="162" spans="2:65" s="1" customFormat="1" ht="21.75" customHeight="1">
      <c r="B162" s="31"/>
      <c r="C162" s="131" t="s">
        <v>197</v>
      </c>
      <c r="D162" s="131" t="s">
        <v>135</v>
      </c>
      <c r="E162" s="132" t="s">
        <v>218</v>
      </c>
      <c r="F162" s="133" t="s">
        <v>219</v>
      </c>
      <c r="G162" s="134" t="s">
        <v>138</v>
      </c>
      <c r="H162" s="135">
        <v>27.2</v>
      </c>
      <c r="I162" s="136"/>
      <c r="J162" s="137">
        <f>ROUND(I162*H162,2)</f>
        <v>0</v>
      </c>
      <c r="K162" s="133" t="s">
        <v>139</v>
      </c>
      <c r="L162" s="31"/>
      <c r="M162" s="138" t="s">
        <v>1</v>
      </c>
      <c r="N162" s="139" t="s">
        <v>41</v>
      </c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140</v>
      </c>
      <c r="AT162" s="142" t="s">
        <v>135</v>
      </c>
      <c r="AU162" s="142" t="s">
        <v>86</v>
      </c>
      <c r="AY162" s="16" t="s">
        <v>133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6" t="s">
        <v>84</v>
      </c>
      <c r="BK162" s="143">
        <f>ROUND(I162*H162,2)</f>
        <v>0</v>
      </c>
      <c r="BL162" s="16" t="s">
        <v>140</v>
      </c>
      <c r="BM162" s="142" t="s">
        <v>536</v>
      </c>
    </row>
    <row r="163" spans="2:65" s="11" customFormat="1" ht="22.9" customHeight="1">
      <c r="B163" s="119"/>
      <c r="D163" s="120" t="s">
        <v>75</v>
      </c>
      <c r="E163" s="129" t="s">
        <v>86</v>
      </c>
      <c r="F163" s="129" t="s">
        <v>221</v>
      </c>
      <c r="I163" s="122"/>
      <c r="J163" s="130">
        <f>BK163</f>
        <v>0</v>
      </c>
      <c r="L163" s="119"/>
      <c r="M163" s="124"/>
      <c r="P163" s="125">
        <f>SUM(P164:P167)</f>
        <v>0</v>
      </c>
      <c r="R163" s="125">
        <f>SUM(R164:R167)</f>
        <v>0</v>
      </c>
      <c r="T163" s="126">
        <f>SUM(T164:T167)</f>
        <v>0</v>
      </c>
      <c r="AR163" s="120" t="s">
        <v>84</v>
      </c>
      <c r="AT163" s="127" t="s">
        <v>75</v>
      </c>
      <c r="AU163" s="127" t="s">
        <v>84</v>
      </c>
      <c r="AY163" s="120" t="s">
        <v>133</v>
      </c>
      <c r="BK163" s="128">
        <f>SUM(BK164:BK167)</f>
        <v>0</v>
      </c>
    </row>
    <row r="164" spans="2:65" s="1" customFormat="1" ht="24.2" customHeight="1">
      <c r="B164" s="31"/>
      <c r="C164" s="131" t="s">
        <v>202</v>
      </c>
      <c r="D164" s="131" t="s">
        <v>135</v>
      </c>
      <c r="E164" s="132" t="s">
        <v>223</v>
      </c>
      <c r="F164" s="133" t="s">
        <v>224</v>
      </c>
      <c r="G164" s="134" t="s">
        <v>138</v>
      </c>
      <c r="H164" s="135">
        <v>210.04499999999999</v>
      </c>
      <c r="I164" s="136"/>
      <c r="J164" s="137">
        <f>ROUND(I164*H164,2)</f>
        <v>0</v>
      </c>
      <c r="K164" s="133" t="s">
        <v>1</v>
      </c>
      <c r="L164" s="31"/>
      <c r="M164" s="138" t="s">
        <v>1</v>
      </c>
      <c r="N164" s="139" t="s">
        <v>41</v>
      </c>
      <c r="P164" s="140">
        <f>O164*H164</f>
        <v>0</v>
      </c>
      <c r="Q164" s="140">
        <v>0</v>
      </c>
      <c r="R164" s="140">
        <f>Q164*H164</f>
        <v>0</v>
      </c>
      <c r="S164" s="140">
        <v>0</v>
      </c>
      <c r="T164" s="141">
        <f>S164*H164</f>
        <v>0</v>
      </c>
      <c r="AR164" s="142" t="s">
        <v>140</v>
      </c>
      <c r="AT164" s="142" t="s">
        <v>135</v>
      </c>
      <c r="AU164" s="142" t="s">
        <v>86</v>
      </c>
      <c r="AY164" s="16" t="s">
        <v>133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6" t="s">
        <v>84</v>
      </c>
      <c r="BK164" s="143">
        <f>ROUND(I164*H164,2)</f>
        <v>0</v>
      </c>
      <c r="BL164" s="16" t="s">
        <v>140</v>
      </c>
      <c r="BM164" s="142" t="s">
        <v>537</v>
      </c>
    </row>
    <row r="165" spans="2:65" s="13" customFormat="1" ht="11.25">
      <c r="B165" s="151"/>
      <c r="D165" s="145" t="s">
        <v>153</v>
      </c>
      <c r="E165" s="152" t="s">
        <v>1</v>
      </c>
      <c r="F165" s="153" t="s">
        <v>538</v>
      </c>
      <c r="H165" s="154">
        <v>210.04499999999999</v>
      </c>
      <c r="I165" s="155"/>
      <c r="L165" s="151"/>
      <c r="M165" s="156"/>
      <c r="T165" s="157"/>
      <c r="AT165" s="152" t="s">
        <v>153</v>
      </c>
      <c r="AU165" s="152" t="s">
        <v>86</v>
      </c>
      <c r="AV165" s="13" t="s">
        <v>86</v>
      </c>
      <c r="AW165" s="13" t="s">
        <v>32</v>
      </c>
      <c r="AX165" s="13" t="s">
        <v>76</v>
      </c>
      <c r="AY165" s="152" t="s">
        <v>133</v>
      </c>
    </row>
    <row r="166" spans="2:65" s="14" customFormat="1" ht="11.25">
      <c r="B166" s="158"/>
      <c r="D166" s="145" t="s">
        <v>153</v>
      </c>
      <c r="E166" s="159" t="s">
        <v>1</v>
      </c>
      <c r="F166" s="160" t="s">
        <v>158</v>
      </c>
      <c r="H166" s="161">
        <v>210.04499999999999</v>
      </c>
      <c r="I166" s="162"/>
      <c r="L166" s="158"/>
      <c r="M166" s="163"/>
      <c r="T166" s="164"/>
      <c r="AT166" s="159" t="s">
        <v>153</v>
      </c>
      <c r="AU166" s="159" t="s">
        <v>86</v>
      </c>
      <c r="AV166" s="14" t="s">
        <v>140</v>
      </c>
      <c r="AW166" s="14" t="s">
        <v>32</v>
      </c>
      <c r="AX166" s="14" t="s">
        <v>84</v>
      </c>
      <c r="AY166" s="159" t="s">
        <v>133</v>
      </c>
    </row>
    <row r="167" spans="2:65" s="1" customFormat="1" ht="24.2" customHeight="1">
      <c r="B167" s="31"/>
      <c r="C167" s="131" t="s">
        <v>8</v>
      </c>
      <c r="D167" s="131" t="s">
        <v>135</v>
      </c>
      <c r="E167" s="132" t="s">
        <v>228</v>
      </c>
      <c r="F167" s="133" t="s">
        <v>229</v>
      </c>
      <c r="G167" s="134" t="s">
        <v>138</v>
      </c>
      <c r="H167" s="135">
        <v>1.64</v>
      </c>
      <c r="I167" s="136"/>
      <c r="J167" s="137">
        <f>ROUND(I167*H167,2)</f>
        <v>0</v>
      </c>
      <c r="K167" s="133" t="s">
        <v>1</v>
      </c>
      <c r="L167" s="31"/>
      <c r="M167" s="138" t="s">
        <v>1</v>
      </c>
      <c r="N167" s="139" t="s">
        <v>41</v>
      </c>
      <c r="P167" s="140">
        <f>O167*H167</f>
        <v>0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140</v>
      </c>
      <c r="AT167" s="142" t="s">
        <v>135</v>
      </c>
      <c r="AU167" s="142" t="s">
        <v>86</v>
      </c>
      <c r="AY167" s="16" t="s">
        <v>133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6" t="s">
        <v>84</v>
      </c>
      <c r="BK167" s="143">
        <f>ROUND(I167*H167,2)</f>
        <v>0</v>
      </c>
      <c r="BL167" s="16" t="s">
        <v>140</v>
      </c>
      <c r="BM167" s="142" t="s">
        <v>539</v>
      </c>
    </row>
    <row r="168" spans="2:65" s="11" customFormat="1" ht="22.9" customHeight="1">
      <c r="B168" s="119"/>
      <c r="D168" s="120" t="s">
        <v>75</v>
      </c>
      <c r="E168" s="129" t="s">
        <v>159</v>
      </c>
      <c r="F168" s="129" t="s">
        <v>232</v>
      </c>
      <c r="I168" s="122"/>
      <c r="J168" s="130">
        <f>BK168</f>
        <v>0</v>
      </c>
      <c r="L168" s="119"/>
      <c r="M168" s="124"/>
      <c r="P168" s="125">
        <f>SUM(P169:P196)</f>
        <v>0</v>
      </c>
      <c r="R168" s="125">
        <f>SUM(R169:R196)</f>
        <v>55.925676600000003</v>
      </c>
      <c r="T168" s="126">
        <f>SUM(T169:T196)</f>
        <v>0</v>
      </c>
      <c r="AR168" s="120" t="s">
        <v>84</v>
      </c>
      <c r="AT168" s="127" t="s">
        <v>75</v>
      </c>
      <c r="AU168" s="127" t="s">
        <v>84</v>
      </c>
      <c r="AY168" s="120" t="s">
        <v>133</v>
      </c>
      <c r="BK168" s="128">
        <f>SUM(BK169:BK196)</f>
        <v>0</v>
      </c>
    </row>
    <row r="169" spans="2:65" s="1" customFormat="1" ht="24.2" customHeight="1">
      <c r="B169" s="31"/>
      <c r="C169" s="131" t="s">
        <v>211</v>
      </c>
      <c r="D169" s="131" t="s">
        <v>135</v>
      </c>
      <c r="E169" s="132" t="s">
        <v>540</v>
      </c>
      <c r="F169" s="133" t="s">
        <v>541</v>
      </c>
      <c r="G169" s="134" t="s">
        <v>138</v>
      </c>
      <c r="H169" s="135">
        <v>13.5</v>
      </c>
      <c r="I169" s="136"/>
      <c r="J169" s="137">
        <f>ROUND(I169*H169,2)</f>
        <v>0</v>
      </c>
      <c r="K169" s="133" t="s">
        <v>139</v>
      </c>
      <c r="L169" s="31"/>
      <c r="M169" s="138" t="s">
        <v>1</v>
      </c>
      <c r="N169" s="139" t="s">
        <v>41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140</v>
      </c>
      <c r="AT169" s="142" t="s">
        <v>135</v>
      </c>
      <c r="AU169" s="142" t="s">
        <v>86</v>
      </c>
      <c r="AY169" s="16" t="s">
        <v>133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6" t="s">
        <v>84</v>
      </c>
      <c r="BK169" s="143">
        <f>ROUND(I169*H169,2)</f>
        <v>0</v>
      </c>
      <c r="BL169" s="16" t="s">
        <v>140</v>
      </c>
      <c r="BM169" s="142" t="s">
        <v>542</v>
      </c>
    </row>
    <row r="170" spans="2:65" s="1" customFormat="1" ht="24.2" customHeight="1">
      <c r="B170" s="31"/>
      <c r="C170" s="131" t="s">
        <v>217</v>
      </c>
      <c r="D170" s="131" t="s">
        <v>135</v>
      </c>
      <c r="E170" s="132" t="s">
        <v>234</v>
      </c>
      <c r="F170" s="133" t="s">
        <v>235</v>
      </c>
      <c r="G170" s="134" t="s">
        <v>138</v>
      </c>
      <c r="H170" s="135">
        <v>253.88300000000001</v>
      </c>
      <c r="I170" s="136"/>
      <c r="J170" s="137">
        <f>ROUND(I170*H170,2)</f>
        <v>0</v>
      </c>
      <c r="K170" s="133" t="s">
        <v>139</v>
      </c>
      <c r="L170" s="31"/>
      <c r="M170" s="138" t="s">
        <v>1</v>
      </c>
      <c r="N170" s="139" t="s">
        <v>41</v>
      </c>
      <c r="P170" s="140">
        <f>O170*H170</f>
        <v>0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42" t="s">
        <v>140</v>
      </c>
      <c r="AT170" s="142" t="s">
        <v>135</v>
      </c>
      <c r="AU170" s="142" t="s">
        <v>86</v>
      </c>
      <c r="AY170" s="16" t="s">
        <v>133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6" t="s">
        <v>84</v>
      </c>
      <c r="BK170" s="143">
        <f>ROUND(I170*H170,2)</f>
        <v>0</v>
      </c>
      <c r="BL170" s="16" t="s">
        <v>140</v>
      </c>
      <c r="BM170" s="142" t="s">
        <v>543</v>
      </c>
    </row>
    <row r="171" spans="2:65" s="13" customFormat="1" ht="11.25">
      <c r="B171" s="151"/>
      <c r="D171" s="145" t="s">
        <v>153</v>
      </c>
      <c r="E171" s="152" t="s">
        <v>1</v>
      </c>
      <c r="F171" s="153" t="s">
        <v>544</v>
      </c>
      <c r="H171" s="154">
        <v>252.21</v>
      </c>
      <c r="I171" s="155"/>
      <c r="L171" s="151"/>
      <c r="M171" s="156"/>
      <c r="T171" s="157"/>
      <c r="AT171" s="152" t="s">
        <v>153</v>
      </c>
      <c r="AU171" s="152" t="s">
        <v>86</v>
      </c>
      <c r="AV171" s="13" t="s">
        <v>86</v>
      </c>
      <c r="AW171" s="13" t="s">
        <v>32</v>
      </c>
      <c r="AX171" s="13" t="s">
        <v>76</v>
      </c>
      <c r="AY171" s="152" t="s">
        <v>133</v>
      </c>
    </row>
    <row r="172" spans="2:65" s="13" customFormat="1" ht="11.25">
      <c r="B172" s="151"/>
      <c r="D172" s="145" t="s">
        <v>153</v>
      </c>
      <c r="E172" s="152" t="s">
        <v>1</v>
      </c>
      <c r="F172" s="153" t="s">
        <v>545</v>
      </c>
      <c r="H172" s="154">
        <v>1.673</v>
      </c>
      <c r="I172" s="155"/>
      <c r="L172" s="151"/>
      <c r="M172" s="156"/>
      <c r="T172" s="157"/>
      <c r="AT172" s="152" t="s">
        <v>153</v>
      </c>
      <c r="AU172" s="152" t="s">
        <v>86</v>
      </c>
      <c r="AV172" s="13" t="s">
        <v>86</v>
      </c>
      <c r="AW172" s="13" t="s">
        <v>32</v>
      </c>
      <c r="AX172" s="13" t="s">
        <v>76</v>
      </c>
      <c r="AY172" s="152" t="s">
        <v>133</v>
      </c>
    </row>
    <row r="173" spans="2:65" s="14" customFormat="1" ht="11.25">
      <c r="B173" s="158"/>
      <c r="D173" s="145" t="s">
        <v>153</v>
      </c>
      <c r="E173" s="159" t="s">
        <v>1</v>
      </c>
      <c r="F173" s="160" t="s">
        <v>158</v>
      </c>
      <c r="H173" s="161">
        <v>253.88300000000001</v>
      </c>
      <c r="I173" s="162"/>
      <c r="L173" s="158"/>
      <c r="M173" s="163"/>
      <c r="T173" s="164"/>
      <c r="AT173" s="159" t="s">
        <v>153</v>
      </c>
      <c r="AU173" s="159" t="s">
        <v>86</v>
      </c>
      <c r="AV173" s="14" t="s">
        <v>140</v>
      </c>
      <c r="AW173" s="14" t="s">
        <v>32</v>
      </c>
      <c r="AX173" s="14" t="s">
        <v>84</v>
      </c>
      <c r="AY173" s="159" t="s">
        <v>133</v>
      </c>
    </row>
    <row r="174" spans="2:65" s="1" customFormat="1" ht="21.75" customHeight="1">
      <c r="B174" s="31"/>
      <c r="C174" s="131" t="s">
        <v>222</v>
      </c>
      <c r="D174" s="131" t="s">
        <v>135</v>
      </c>
      <c r="E174" s="132" t="s">
        <v>240</v>
      </c>
      <c r="F174" s="133" t="s">
        <v>241</v>
      </c>
      <c r="G174" s="134" t="s">
        <v>138</v>
      </c>
      <c r="H174" s="135">
        <v>74.382000000000005</v>
      </c>
      <c r="I174" s="136"/>
      <c r="J174" s="137">
        <f>ROUND(I174*H174,2)</f>
        <v>0</v>
      </c>
      <c r="K174" s="133" t="s">
        <v>139</v>
      </c>
      <c r="L174" s="31"/>
      <c r="M174" s="138" t="s">
        <v>1</v>
      </c>
      <c r="N174" s="139" t="s">
        <v>41</v>
      </c>
      <c r="P174" s="140">
        <f>O174*H174</f>
        <v>0</v>
      </c>
      <c r="Q174" s="140">
        <v>0</v>
      </c>
      <c r="R174" s="140">
        <f>Q174*H174</f>
        <v>0</v>
      </c>
      <c r="S174" s="140">
        <v>0</v>
      </c>
      <c r="T174" s="141">
        <f>S174*H174</f>
        <v>0</v>
      </c>
      <c r="AR174" s="142" t="s">
        <v>140</v>
      </c>
      <c r="AT174" s="142" t="s">
        <v>135</v>
      </c>
      <c r="AU174" s="142" t="s">
        <v>86</v>
      </c>
      <c r="AY174" s="16" t="s">
        <v>133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6" t="s">
        <v>84</v>
      </c>
      <c r="BK174" s="143">
        <f>ROUND(I174*H174,2)</f>
        <v>0</v>
      </c>
      <c r="BL174" s="16" t="s">
        <v>140</v>
      </c>
      <c r="BM174" s="142" t="s">
        <v>546</v>
      </c>
    </row>
    <row r="175" spans="2:65" s="12" customFormat="1" ht="11.25">
      <c r="B175" s="144"/>
      <c r="D175" s="145" t="s">
        <v>153</v>
      </c>
      <c r="E175" s="146" t="s">
        <v>1</v>
      </c>
      <c r="F175" s="147" t="s">
        <v>243</v>
      </c>
      <c r="H175" s="146" t="s">
        <v>1</v>
      </c>
      <c r="I175" s="148"/>
      <c r="L175" s="144"/>
      <c r="M175" s="149"/>
      <c r="T175" s="150"/>
      <c r="AT175" s="146" t="s">
        <v>153</v>
      </c>
      <c r="AU175" s="146" t="s">
        <v>86</v>
      </c>
      <c r="AV175" s="12" t="s">
        <v>84</v>
      </c>
      <c r="AW175" s="12" t="s">
        <v>32</v>
      </c>
      <c r="AX175" s="12" t="s">
        <v>76</v>
      </c>
      <c r="AY175" s="146" t="s">
        <v>133</v>
      </c>
    </row>
    <row r="176" spans="2:65" s="13" customFormat="1" ht="11.25">
      <c r="B176" s="151"/>
      <c r="D176" s="145" t="s">
        <v>153</v>
      </c>
      <c r="E176" s="152" t="s">
        <v>1</v>
      </c>
      <c r="F176" s="153" t="s">
        <v>547</v>
      </c>
      <c r="H176" s="154">
        <v>74.382000000000005</v>
      </c>
      <c r="I176" s="155"/>
      <c r="L176" s="151"/>
      <c r="M176" s="156"/>
      <c r="T176" s="157"/>
      <c r="AT176" s="152" t="s">
        <v>153</v>
      </c>
      <c r="AU176" s="152" t="s">
        <v>86</v>
      </c>
      <c r="AV176" s="13" t="s">
        <v>86</v>
      </c>
      <c r="AW176" s="13" t="s">
        <v>32</v>
      </c>
      <c r="AX176" s="13" t="s">
        <v>76</v>
      </c>
      <c r="AY176" s="152" t="s">
        <v>133</v>
      </c>
    </row>
    <row r="177" spans="2:65" s="14" customFormat="1" ht="11.25">
      <c r="B177" s="158"/>
      <c r="D177" s="145" t="s">
        <v>153</v>
      </c>
      <c r="E177" s="159" t="s">
        <v>1</v>
      </c>
      <c r="F177" s="160" t="s">
        <v>158</v>
      </c>
      <c r="H177" s="161">
        <v>74.382000000000005</v>
      </c>
      <c r="I177" s="162"/>
      <c r="L177" s="158"/>
      <c r="M177" s="163"/>
      <c r="T177" s="164"/>
      <c r="AT177" s="159" t="s">
        <v>153</v>
      </c>
      <c r="AU177" s="159" t="s">
        <v>86</v>
      </c>
      <c r="AV177" s="14" t="s">
        <v>140</v>
      </c>
      <c r="AW177" s="14" t="s">
        <v>32</v>
      </c>
      <c r="AX177" s="14" t="s">
        <v>84</v>
      </c>
      <c r="AY177" s="159" t="s">
        <v>133</v>
      </c>
    </row>
    <row r="178" spans="2:65" s="1" customFormat="1" ht="24.2" customHeight="1">
      <c r="B178" s="31"/>
      <c r="C178" s="131" t="s">
        <v>227</v>
      </c>
      <c r="D178" s="131" t="s">
        <v>135</v>
      </c>
      <c r="E178" s="132" t="s">
        <v>246</v>
      </c>
      <c r="F178" s="133" t="s">
        <v>247</v>
      </c>
      <c r="G178" s="134" t="s">
        <v>138</v>
      </c>
      <c r="H178" s="135">
        <v>1.64</v>
      </c>
      <c r="I178" s="136"/>
      <c r="J178" s="137">
        <f>ROUND(I178*H178,2)</f>
        <v>0</v>
      </c>
      <c r="K178" s="133" t="s">
        <v>139</v>
      </c>
      <c r="L178" s="31"/>
      <c r="M178" s="138" t="s">
        <v>1</v>
      </c>
      <c r="N178" s="139" t="s">
        <v>41</v>
      </c>
      <c r="P178" s="140">
        <f>O178*H178</f>
        <v>0</v>
      </c>
      <c r="Q178" s="140">
        <v>8.9219999999999994E-2</v>
      </c>
      <c r="R178" s="140">
        <f>Q178*H178</f>
        <v>0.14632079999999997</v>
      </c>
      <c r="S178" s="140">
        <v>0</v>
      </c>
      <c r="T178" s="141">
        <f>S178*H178</f>
        <v>0</v>
      </c>
      <c r="AR178" s="142" t="s">
        <v>140</v>
      </c>
      <c r="AT178" s="142" t="s">
        <v>135</v>
      </c>
      <c r="AU178" s="142" t="s">
        <v>86</v>
      </c>
      <c r="AY178" s="16" t="s">
        <v>133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6" t="s">
        <v>84</v>
      </c>
      <c r="BK178" s="143">
        <f>ROUND(I178*H178,2)</f>
        <v>0</v>
      </c>
      <c r="BL178" s="16" t="s">
        <v>140</v>
      </c>
      <c r="BM178" s="142" t="s">
        <v>548</v>
      </c>
    </row>
    <row r="179" spans="2:65" s="1" customFormat="1" ht="16.5" customHeight="1">
      <c r="B179" s="31"/>
      <c r="C179" s="165" t="s">
        <v>233</v>
      </c>
      <c r="D179" s="165" t="s">
        <v>203</v>
      </c>
      <c r="E179" s="166" t="s">
        <v>250</v>
      </c>
      <c r="F179" s="167" t="s">
        <v>251</v>
      </c>
      <c r="G179" s="168" t="s">
        <v>138</v>
      </c>
      <c r="H179" s="169">
        <v>1.673</v>
      </c>
      <c r="I179" s="170"/>
      <c r="J179" s="171">
        <f>ROUND(I179*H179,2)</f>
        <v>0</v>
      </c>
      <c r="K179" s="167" t="s">
        <v>139</v>
      </c>
      <c r="L179" s="172"/>
      <c r="M179" s="173" t="s">
        <v>1</v>
      </c>
      <c r="N179" s="174" t="s">
        <v>41</v>
      </c>
      <c r="P179" s="140">
        <f>O179*H179</f>
        <v>0</v>
      </c>
      <c r="Q179" s="140">
        <v>0.113</v>
      </c>
      <c r="R179" s="140">
        <f>Q179*H179</f>
        <v>0.18904900000000002</v>
      </c>
      <c r="S179" s="140">
        <v>0</v>
      </c>
      <c r="T179" s="141">
        <f>S179*H179</f>
        <v>0</v>
      </c>
      <c r="AR179" s="142" t="s">
        <v>174</v>
      </c>
      <c r="AT179" s="142" t="s">
        <v>203</v>
      </c>
      <c r="AU179" s="142" t="s">
        <v>86</v>
      </c>
      <c r="AY179" s="16" t="s">
        <v>133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6" t="s">
        <v>84</v>
      </c>
      <c r="BK179" s="143">
        <f>ROUND(I179*H179,2)</f>
        <v>0</v>
      </c>
      <c r="BL179" s="16" t="s">
        <v>140</v>
      </c>
      <c r="BM179" s="142" t="s">
        <v>549</v>
      </c>
    </row>
    <row r="180" spans="2:65" s="13" customFormat="1" ht="11.25">
      <c r="B180" s="151"/>
      <c r="D180" s="145" t="s">
        <v>153</v>
      </c>
      <c r="F180" s="153" t="s">
        <v>550</v>
      </c>
      <c r="H180" s="154">
        <v>1.673</v>
      </c>
      <c r="I180" s="155"/>
      <c r="L180" s="151"/>
      <c r="M180" s="156"/>
      <c r="T180" s="157"/>
      <c r="AT180" s="152" t="s">
        <v>153</v>
      </c>
      <c r="AU180" s="152" t="s">
        <v>86</v>
      </c>
      <c r="AV180" s="13" t="s">
        <v>86</v>
      </c>
      <c r="AW180" s="13" t="s">
        <v>4</v>
      </c>
      <c r="AX180" s="13" t="s">
        <v>84</v>
      </c>
      <c r="AY180" s="152" t="s">
        <v>133</v>
      </c>
    </row>
    <row r="181" spans="2:65" s="1" customFormat="1" ht="33" customHeight="1">
      <c r="B181" s="31"/>
      <c r="C181" s="131" t="s">
        <v>7</v>
      </c>
      <c r="D181" s="131" t="s">
        <v>135</v>
      </c>
      <c r="E181" s="132" t="s">
        <v>551</v>
      </c>
      <c r="F181" s="133" t="s">
        <v>552</v>
      </c>
      <c r="G181" s="134" t="s">
        <v>138</v>
      </c>
      <c r="H181" s="135">
        <v>120.1</v>
      </c>
      <c r="I181" s="136"/>
      <c r="J181" s="137">
        <f>ROUND(I181*H181,2)</f>
        <v>0</v>
      </c>
      <c r="K181" s="133" t="s">
        <v>139</v>
      </c>
      <c r="L181" s="31"/>
      <c r="M181" s="138" t="s">
        <v>1</v>
      </c>
      <c r="N181" s="139" t="s">
        <v>41</v>
      </c>
      <c r="P181" s="140">
        <f>O181*H181</f>
        <v>0</v>
      </c>
      <c r="Q181" s="140">
        <v>0.11162</v>
      </c>
      <c r="R181" s="140">
        <f>Q181*H181</f>
        <v>13.405562</v>
      </c>
      <c r="S181" s="140">
        <v>0</v>
      </c>
      <c r="T181" s="141">
        <f>S181*H181</f>
        <v>0</v>
      </c>
      <c r="AR181" s="142" t="s">
        <v>140</v>
      </c>
      <c r="AT181" s="142" t="s">
        <v>135</v>
      </c>
      <c r="AU181" s="142" t="s">
        <v>86</v>
      </c>
      <c r="AY181" s="16" t="s">
        <v>133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6" t="s">
        <v>84</v>
      </c>
      <c r="BK181" s="143">
        <f>ROUND(I181*H181,2)</f>
        <v>0</v>
      </c>
      <c r="BL181" s="16" t="s">
        <v>140</v>
      </c>
      <c r="BM181" s="142" t="s">
        <v>553</v>
      </c>
    </row>
    <row r="182" spans="2:65" s="13" customFormat="1" ht="11.25">
      <c r="B182" s="151"/>
      <c r="D182" s="145" t="s">
        <v>153</v>
      </c>
      <c r="E182" s="152" t="s">
        <v>1</v>
      </c>
      <c r="F182" s="153" t="s">
        <v>554</v>
      </c>
      <c r="H182" s="154">
        <v>120.1</v>
      </c>
      <c r="I182" s="155"/>
      <c r="L182" s="151"/>
      <c r="M182" s="156"/>
      <c r="T182" s="157"/>
      <c r="AT182" s="152" t="s">
        <v>153</v>
      </c>
      <c r="AU182" s="152" t="s">
        <v>86</v>
      </c>
      <c r="AV182" s="13" t="s">
        <v>86</v>
      </c>
      <c r="AW182" s="13" t="s">
        <v>32</v>
      </c>
      <c r="AX182" s="13" t="s">
        <v>76</v>
      </c>
      <c r="AY182" s="152" t="s">
        <v>133</v>
      </c>
    </row>
    <row r="183" spans="2:65" s="14" customFormat="1" ht="11.25">
      <c r="B183" s="158"/>
      <c r="D183" s="145" t="s">
        <v>153</v>
      </c>
      <c r="E183" s="159" t="s">
        <v>1</v>
      </c>
      <c r="F183" s="160" t="s">
        <v>158</v>
      </c>
      <c r="H183" s="161">
        <v>120.1</v>
      </c>
      <c r="I183" s="162"/>
      <c r="L183" s="158"/>
      <c r="M183" s="163"/>
      <c r="T183" s="164"/>
      <c r="AT183" s="159" t="s">
        <v>153</v>
      </c>
      <c r="AU183" s="159" t="s">
        <v>86</v>
      </c>
      <c r="AV183" s="14" t="s">
        <v>140</v>
      </c>
      <c r="AW183" s="14" t="s">
        <v>32</v>
      </c>
      <c r="AX183" s="14" t="s">
        <v>84</v>
      </c>
      <c r="AY183" s="159" t="s">
        <v>133</v>
      </c>
    </row>
    <row r="184" spans="2:65" s="1" customFormat="1" ht="16.5" customHeight="1">
      <c r="B184" s="31"/>
      <c r="C184" s="165" t="s">
        <v>245</v>
      </c>
      <c r="D184" s="165" t="s">
        <v>203</v>
      </c>
      <c r="E184" s="166" t="s">
        <v>261</v>
      </c>
      <c r="F184" s="167" t="s">
        <v>262</v>
      </c>
      <c r="G184" s="168" t="s">
        <v>138</v>
      </c>
      <c r="H184" s="169">
        <v>122.502</v>
      </c>
      <c r="I184" s="170"/>
      <c r="J184" s="171">
        <f>ROUND(I184*H184,2)</f>
        <v>0</v>
      </c>
      <c r="K184" s="167" t="s">
        <v>139</v>
      </c>
      <c r="L184" s="172"/>
      <c r="M184" s="173" t="s">
        <v>1</v>
      </c>
      <c r="N184" s="174" t="s">
        <v>41</v>
      </c>
      <c r="P184" s="140">
        <f>O184*H184</f>
        <v>0</v>
      </c>
      <c r="Q184" s="140">
        <v>0.17599999999999999</v>
      </c>
      <c r="R184" s="140">
        <f>Q184*H184</f>
        <v>21.560351999999998</v>
      </c>
      <c r="S184" s="140">
        <v>0</v>
      </c>
      <c r="T184" s="141">
        <f>S184*H184</f>
        <v>0</v>
      </c>
      <c r="AR184" s="142" t="s">
        <v>174</v>
      </c>
      <c r="AT184" s="142" t="s">
        <v>203</v>
      </c>
      <c r="AU184" s="142" t="s">
        <v>86</v>
      </c>
      <c r="AY184" s="16" t="s">
        <v>133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6" t="s">
        <v>84</v>
      </c>
      <c r="BK184" s="143">
        <f>ROUND(I184*H184,2)</f>
        <v>0</v>
      </c>
      <c r="BL184" s="16" t="s">
        <v>140</v>
      </c>
      <c r="BM184" s="142" t="s">
        <v>555</v>
      </c>
    </row>
    <row r="185" spans="2:65" s="13" customFormat="1" ht="11.25">
      <c r="B185" s="151"/>
      <c r="D185" s="145" t="s">
        <v>153</v>
      </c>
      <c r="E185" s="152" t="s">
        <v>1</v>
      </c>
      <c r="F185" s="153" t="s">
        <v>556</v>
      </c>
      <c r="H185" s="154">
        <v>122.502</v>
      </c>
      <c r="I185" s="155"/>
      <c r="L185" s="151"/>
      <c r="M185" s="156"/>
      <c r="T185" s="157"/>
      <c r="AT185" s="152" t="s">
        <v>153</v>
      </c>
      <c r="AU185" s="152" t="s">
        <v>86</v>
      </c>
      <c r="AV185" s="13" t="s">
        <v>86</v>
      </c>
      <c r="AW185" s="13" t="s">
        <v>32</v>
      </c>
      <c r="AX185" s="13" t="s">
        <v>76</v>
      </c>
      <c r="AY185" s="152" t="s">
        <v>133</v>
      </c>
    </row>
    <row r="186" spans="2:65" s="14" customFormat="1" ht="11.25">
      <c r="B186" s="158"/>
      <c r="D186" s="145" t="s">
        <v>153</v>
      </c>
      <c r="E186" s="159" t="s">
        <v>1</v>
      </c>
      <c r="F186" s="160" t="s">
        <v>158</v>
      </c>
      <c r="H186" s="161">
        <v>122.502</v>
      </c>
      <c r="I186" s="162"/>
      <c r="L186" s="158"/>
      <c r="M186" s="163"/>
      <c r="T186" s="164"/>
      <c r="AT186" s="159" t="s">
        <v>153</v>
      </c>
      <c r="AU186" s="159" t="s">
        <v>86</v>
      </c>
      <c r="AV186" s="14" t="s">
        <v>140</v>
      </c>
      <c r="AW186" s="14" t="s">
        <v>32</v>
      </c>
      <c r="AX186" s="14" t="s">
        <v>84</v>
      </c>
      <c r="AY186" s="159" t="s">
        <v>133</v>
      </c>
    </row>
    <row r="187" spans="2:65" s="1" customFormat="1" ht="24.2" customHeight="1">
      <c r="B187" s="31"/>
      <c r="C187" s="131" t="s">
        <v>249</v>
      </c>
      <c r="D187" s="131" t="s">
        <v>135</v>
      </c>
      <c r="E187" s="132" t="s">
        <v>275</v>
      </c>
      <c r="F187" s="133" t="s">
        <v>276</v>
      </c>
      <c r="G187" s="134" t="s">
        <v>138</v>
      </c>
      <c r="H187" s="135">
        <v>7.64</v>
      </c>
      <c r="I187" s="136"/>
      <c r="J187" s="137">
        <f>ROUND(I187*H187,2)</f>
        <v>0</v>
      </c>
      <c r="K187" s="133" t="s">
        <v>139</v>
      </c>
      <c r="L187" s="31"/>
      <c r="M187" s="138" t="s">
        <v>1</v>
      </c>
      <c r="N187" s="139" t="s">
        <v>41</v>
      </c>
      <c r="P187" s="140">
        <f>O187*H187</f>
        <v>0</v>
      </c>
      <c r="Q187" s="140">
        <v>0.11162</v>
      </c>
      <c r="R187" s="140">
        <f>Q187*H187</f>
        <v>0.85277679999999989</v>
      </c>
      <c r="S187" s="140">
        <v>0</v>
      </c>
      <c r="T187" s="141">
        <f>S187*H187</f>
        <v>0</v>
      </c>
      <c r="AR187" s="142" t="s">
        <v>140</v>
      </c>
      <c r="AT187" s="142" t="s">
        <v>135</v>
      </c>
      <c r="AU187" s="142" t="s">
        <v>86</v>
      </c>
      <c r="AY187" s="16" t="s">
        <v>133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6" t="s">
        <v>84</v>
      </c>
      <c r="BK187" s="143">
        <f>ROUND(I187*H187,2)</f>
        <v>0</v>
      </c>
      <c r="BL187" s="16" t="s">
        <v>140</v>
      </c>
      <c r="BM187" s="142" t="s">
        <v>557</v>
      </c>
    </row>
    <row r="188" spans="2:65" s="13" customFormat="1" ht="11.25">
      <c r="B188" s="151"/>
      <c r="D188" s="145" t="s">
        <v>153</v>
      </c>
      <c r="E188" s="152" t="s">
        <v>1</v>
      </c>
      <c r="F188" s="153" t="s">
        <v>558</v>
      </c>
      <c r="H188" s="154">
        <v>7.64</v>
      </c>
      <c r="I188" s="155"/>
      <c r="L188" s="151"/>
      <c r="M188" s="156"/>
      <c r="T188" s="157"/>
      <c r="AT188" s="152" t="s">
        <v>153</v>
      </c>
      <c r="AU188" s="152" t="s">
        <v>86</v>
      </c>
      <c r="AV188" s="13" t="s">
        <v>86</v>
      </c>
      <c r="AW188" s="13" t="s">
        <v>32</v>
      </c>
      <c r="AX188" s="13" t="s">
        <v>76</v>
      </c>
      <c r="AY188" s="152" t="s">
        <v>133</v>
      </c>
    </row>
    <row r="189" spans="2:65" s="14" customFormat="1" ht="11.25">
      <c r="B189" s="158"/>
      <c r="D189" s="145" t="s">
        <v>153</v>
      </c>
      <c r="E189" s="159" t="s">
        <v>1</v>
      </c>
      <c r="F189" s="160" t="s">
        <v>158</v>
      </c>
      <c r="H189" s="161">
        <v>7.64</v>
      </c>
      <c r="I189" s="162"/>
      <c r="L189" s="158"/>
      <c r="M189" s="163"/>
      <c r="T189" s="164"/>
      <c r="AT189" s="159" t="s">
        <v>153</v>
      </c>
      <c r="AU189" s="159" t="s">
        <v>86</v>
      </c>
      <c r="AV189" s="14" t="s">
        <v>140</v>
      </c>
      <c r="AW189" s="14" t="s">
        <v>32</v>
      </c>
      <c r="AX189" s="14" t="s">
        <v>84</v>
      </c>
      <c r="AY189" s="159" t="s">
        <v>133</v>
      </c>
    </row>
    <row r="190" spans="2:65" s="1" customFormat="1" ht="33" customHeight="1">
      <c r="B190" s="31"/>
      <c r="C190" s="131" t="s">
        <v>254</v>
      </c>
      <c r="D190" s="131" t="s">
        <v>135</v>
      </c>
      <c r="E190" s="132" t="s">
        <v>559</v>
      </c>
      <c r="F190" s="133" t="s">
        <v>560</v>
      </c>
      <c r="G190" s="134" t="s">
        <v>138</v>
      </c>
      <c r="H190" s="135">
        <v>63.2</v>
      </c>
      <c r="I190" s="136"/>
      <c r="J190" s="137">
        <f>ROUND(I190*H190,2)</f>
        <v>0</v>
      </c>
      <c r="K190" s="133" t="s">
        <v>139</v>
      </c>
      <c r="L190" s="31"/>
      <c r="M190" s="138" t="s">
        <v>1</v>
      </c>
      <c r="N190" s="139" t="s">
        <v>41</v>
      </c>
      <c r="P190" s="140">
        <f>O190*H190</f>
        <v>0</v>
      </c>
      <c r="Q190" s="140">
        <v>0.11162</v>
      </c>
      <c r="R190" s="140">
        <f>Q190*H190</f>
        <v>7.0543839999999998</v>
      </c>
      <c r="S190" s="140">
        <v>0</v>
      </c>
      <c r="T190" s="141">
        <f>S190*H190</f>
        <v>0</v>
      </c>
      <c r="AR190" s="142" t="s">
        <v>140</v>
      </c>
      <c r="AT190" s="142" t="s">
        <v>135</v>
      </c>
      <c r="AU190" s="142" t="s">
        <v>86</v>
      </c>
      <c r="AY190" s="16" t="s">
        <v>133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6" t="s">
        <v>84</v>
      </c>
      <c r="BK190" s="143">
        <f>ROUND(I190*H190,2)</f>
        <v>0</v>
      </c>
      <c r="BL190" s="16" t="s">
        <v>140</v>
      </c>
      <c r="BM190" s="142" t="s">
        <v>561</v>
      </c>
    </row>
    <row r="191" spans="2:65" s="13" customFormat="1" ht="11.25">
      <c r="B191" s="151"/>
      <c r="D191" s="145" t="s">
        <v>153</v>
      </c>
      <c r="E191" s="152" t="s">
        <v>1</v>
      </c>
      <c r="F191" s="153" t="s">
        <v>562</v>
      </c>
      <c r="H191" s="154">
        <v>63.2</v>
      </c>
      <c r="I191" s="155"/>
      <c r="L191" s="151"/>
      <c r="M191" s="156"/>
      <c r="T191" s="157"/>
      <c r="AT191" s="152" t="s">
        <v>153</v>
      </c>
      <c r="AU191" s="152" t="s">
        <v>86</v>
      </c>
      <c r="AV191" s="13" t="s">
        <v>86</v>
      </c>
      <c r="AW191" s="13" t="s">
        <v>32</v>
      </c>
      <c r="AX191" s="13" t="s">
        <v>76</v>
      </c>
      <c r="AY191" s="152" t="s">
        <v>133</v>
      </c>
    </row>
    <row r="192" spans="2:65" s="14" customFormat="1" ht="11.25">
      <c r="B192" s="158"/>
      <c r="D192" s="145" t="s">
        <v>153</v>
      </c>
      <c r="E192" s="159" t="s">
        <v>1</v>
      </c>
      <c r="F192" s="160" t="s">
        <v>158</v>
      </c>
      <c r="H192" s="161">
        <v>63.2</v>
      </c>
      <c r="I192" s="162"/>
      <c r="L192" s="158"/>
      <c r="M192" s="163"/>
      <c r="T192" s="164"/>
      <c r="AT192" s="159" t="s">
        <v>153</v>
      </c>
      <c r="AU192" s="159" t="s">
        <v>86</v>
      </c>
      <c r="AV192" s="14" t="s">
        <v>140</v>
      </c>
      <c r="AW192" s="14" t="s">
        <v>32</v>
      </c>
      <c r="AX192" s="14" t="s">
        <v>84</v>
      </c>
      <c r="AY192" s="159" t="s">
        <v>133</v>
      </c>
    </row>
    <row r="193" spans="2:65" s="1" customFormat="1" ht="16.5" customHeight="1">
      <c r="B193" s="31"/>
      <c r="C193" s="165" t="s">
        <v>260</v>
      </c>
      <c r="D193" s="165" t="s">
        <v>203</v>
      </c>
      <c r="E193" s="166" t="s">
        <v>266</v>
      </c>
      <c r="F193" s="167" t="s">
        <v>267</v>
      </c>
      <c r="G193" s="168" t="s">
        <v>138</v>
      </c>
      <c r="H193" s="169">
        <v>72.257000000000005</v>
      </c>
      <c r="I193" s="170"/>
      <c r="J193" s="171">
        <f>ROUND(I193*H193,2)</f>
        <v>0</v>
      </c>
      <c r="K193" s="167" t="s">
        <v>139</v>
      </c>
      <c r="L193" s="172"/>
      <c r="M193" s="173" t="s">
        <v>1</v>
      </c>
      <c r="N193" s="174" t="s">
        <v>41</v>
      </c>
      <c r="P193" s="140">
        <f>O193*H193</f>
        <v>0</v>
      </c>
      <c r="Q193" s="140">
        <v>0.17599999999999999</v>
      </c>
      <c r="R193" s="140">
        <f>Q193*H193</f>
        <v>12.717232000000001</v>
      </c>
      <c r="S193" s="140">
        <v>0</v>
      </c>
      <c r="T193" s="141">
        <f>S193*H193</f>
        <v>0</v>
      </c>
      <c r="AR193" s="142" t="s">
        <v>174</v>
      </c>
      <c r="AT193" s="142" t="s">
        <v>203</v>
      </c>
      <c r="AU193" s="142" t="s">
        <v>86</v>
      </c>
      <c r="AY193" s="16" t="s">
        <v>133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6" t="s">
        <v>84</v>
      </c>
      <c r="BK193" s="143">
        <f>ROUND(I193*H193,2)</f>
        <v>0</v>
      </c>
      <c r="BL193" s="16" t="s">
        <v>140</v>
      </c>
      <c r="BM193" s="142" t="s">
        <v>563</v>
      </c>
    </row>
    <row r="194" spans="2:65" s="13" customFormat="1" ht="11.25">
      <c r="B194" s="151"/>
      <c r="D194" s="145" t="s">
        <v>153</v>
      </c>
      <c r="E194" s="152" t="s">
        <v>1</v>
      </c>
      <c r="F194" s="153" t="s">
        <v>564</v>
      </c>
      <c r="H194" s="154">
        <v>7.7930000000000001</v>
      </c>
      <c r="I194" s="155"/>
      <c r="L194" s="151"/>
      <c r="M194" s="156"/>
      <c r="T194" s="157"/>
      <c r="AT194" s="152" t="s">
        <v>153</v>
      </c>
      <c r="AU194" s="152" t="s">
        <v>86</v>
      </c>
      <c r="AV194" s="13" t="s">
        <v>86</v>
      </c>
      <c r="AW194" s="13" t="s">
        <v>32</v>
      </c>
      <c r="AX194" s="13" t="s">
        <v>76</v>
      </c>
      <c r="AY194" s="152" t="s">
        <v>133</v>
      </c>
    </row>
    <row r="195" spans="2:65" s="13" customFormat="1" ht="11.25">
      <c r="B195" s="151"/>
      <c r="D195" s="145" t="s">
        <v>153</v>
      </c>
      <c r="E195" s="152" t="s">
        <v>1</v>
      </c>
      <c r="F195" s="153" t="s">
        <v>565</v>
      </c>
      <c r="H195" s="154">
        <v>64.463999999999999</v>
      </c>
      <c r="I195" s="155"/>
      <c r="L195" s="151"/>
      <c r="M195" s="156"/>
      <c r="T195" s="157"/>
      <c r="AT195" s="152" t="s">
        <v>153</v>
      </c>
      <c r="AU195" s="152" t="s">
        <v>86</v>
      </c>
      <c r="AV195" s="13" t="s">
        <v>86</v>
      </c>
      <c r="AW195" s="13" t="s">
        <v>32</v>
      </c>
      <c r="AX195" s="13" t="s">
        <v>76</v>
      </c>
      <c r="AY195" s="152" t="s">
        <v>133</v>
      </c>
    </row>
    <row r="196" spans="2:65" s="14" customFormat="1" ht="11.25">
      <c r="B196" s="158"/>
      <c r="D196" s="145" t="s">
        <v>153</v>
      </c>
      <c r="E196" s="159" t="s">
        <v>1</v>
      </c>
      <c r="F196" s="160" t="s">
        <v>158</v>
      </c>
      <c r="H196" s="161">
        <v>72.257000000000005</v>
      </c>
      <c r="I196" s="162"/>
      <c r="L196" s="158"/>
      <c r="M196" s="163"/>
      <c r="T196" s="164"/>
      <c r="AT196" s="159" t="s">
        <v>153</v>
      </c>
      <c r="AU196" s="159" t="s">
        <v>86</v>
      </c>
      <c r="AV196" s="14" t="s">
        <v>140</v>
      </c>
      <c r="AW196" s="14" t="s">
        <v>32</v>
      </c>
      <c r="AX196" s="14" t="s">
        <v>84</v>
      </c>
      <c r="AY196" s="159" t="s">
        <v>133</v>
      </c>
    </row>
    <row r="197" spans="2:65" s="11" customFormat="1" ht="22.9" customHeight="1">
      <c r="B197" s="119"/>
      <c r="D197" s="120" t="s">
        <v>75</v>
      </c>
      <c r="E197" s="129" t="s">
        <v>174</v>
      </c>
      <c r="F197" s="129" t="s">
        <v>282</v>
      </c>
      <c r="I197" s="122"/>
      <c r="J197" s="130">
        <f>BK197</f>
        <v>0</v>
      </c>
      <c r="L197" s="119"/>
      <c r="M197" s="124"/>
      <c r="P197" s="125">
        <f>SUM(P198:P216)</f>
        <v>0</v>
      </c>
      <c r="R197" s="125">
        <f>SUM(R198:R216)</f>
        <v>1.1515472</v>
      </c>
      <c r="T197" s="126">
        <f>SUM(T198:T216)</f>
        <v>0</v>
      </c>
      <c r="AR197" s="120" t="s">
        <v>84</v>
      </c>
      <c r="AT197" s="127" t="s">
        <v>75</v>
      </c>
      <c r="AU197" s="127" t="s">
        <v>84</v>
      </c>
      <c r="AY197" s="120" t="s">
        <v>133</v>
      </c>
      <c r="BK197" s="128">
        <f>SUM(BK198:BK216)</f>
        <v>0</v>
      </c>
    </row>
    <row r="198" spans="2:65" s="1" customFormat="1" ht="21.75" customHeight="1">
      <c r="B198" s="31"/>
      <c r="C198" s="131" t="s">
        <v>265</v>
      </c>
      <c r="D198" s="131" t="s">
        <v>135</v>
      </c>
      <c r="E198" s="132" t="s">
        <v>284</v>
      </c>
      <c r="F198" s="133" t="s">
        <v>285</v>
      </c>
      <c r="G198" s="134" t="s">
        <v>151</v>
      </c>
      <c r="H198" s="135">
        <v>1.76</v>
      </c>
      <c r="I198" s="136"/>
      <c r="J198" s="137">
        <f>ROUND(I198*H198,2)</f>
        <v>0</v>
      </c>
      <c r="K198" s="133" t="s">
        <v>1</v>
      </c>
      <c r="L198" s="31"/>
      <c r="M198" s="138" t="s">
        <v>1</v>
      </c>
      <c r="N198" s="139" t="s">
        <v>41</v>
      </c>
      <c r="P198" s="140">
        <f>O198*H198</f>
        <v>0</v>
      </c>
      <c r="Q198" s="140">
        <v>0</v>
      </c>
      <c r="R198" s="140">
        <f>Q198*H198</f>
        <v>0</v>
      </c>
      <c r="S198" s="140">
        <v>0</v>
      </c>
      <c r="T198" s="141">
        <f>S198*H198</f>
        <v>0</v>
      </c>
      <c r="AR198" s="142" t="s">
        <v>140</v>
      </c>
      <c r="AT198" s="142" t="s">
        <v>135</v>
      </c>
      <c r="AU198" s="142" t="s">
        <v>86</v>
      </c>
      <c r="AY198" s="16" t="s">
        <v>133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6" t="s">
        <v>84</v>
      </c>
      <c r="BK198" s="143">
        <f>ROUND(I198*H198,2)</f>
        <v>0</v>
      </c>
      <c r="BL198" s="16" t="s">
        <v>140</v>
      </c>
      <c r="BM198" s="142" t="s">
        <v>566</v>
      </c>
    </row>
    <row r="199" spans="2:65" s="13" customFormat="1" ht="11.25">
      <c r="B199" s="151"/>
      <c r="D199" s="145" t="s">
        <v>153</v>
      </c>
      <c r="E199" s="152" t="s">
        <v>1</v>
      </c>
      <c r="F199" s="153" t="s">
        <v>567</v>
      </c>
      <c r="H199" s="154">
        <v>1.76</v>
      </c>
      <c r="I199" s="155"/>
      <c r="L199" s="151"/>
      <c r="M199" s="156"/>
      <c r="T199" s="157"/>
      <c r="AT199" s="152" t="s">
        <v>153</v>
      </c>
      <c r="AU199" s="152" t="s">
        <v>86</v>
      </c>
      <c r="AV199" s="13" t="s">
        <v>86</v>
      </c>
      <c r="AW199" s="13" t="s">
        <v>32</v>
      </c>
      <c r="AX199" s="13" t="s">
        <v>76</v>
      </c>
      <c r="AY199" s="152" t="s">
        <v>133</v>
      </c>
    </row>
    <row r="200" spans="2:65" s="14" customFormat="1" ht="11.25">
      <c r="B200" s="158"/>
      <c r="D200" s="145" t="s">
        <v>153</v>
      </c>
      <c r="E200" s="159" t="s">
        <v>1</v>
      </c>
      <c r="F200" s="160" t="s">
        <v>158</v>
      </c>
      <c r="H200" s="161">
        <v>1.76</v>
      </c>
      <c r="I200" s="162"/>
      <c r="L200" s="158"/>
      <c r="M200" s="163"/>
      <c r="T200" s="164"/>
      <c r="AT200" s="159" t="s">
        <v>153</v>
      </c>
      <c r="AU200" s="159" t="s">
        <v>86</v>
      </c>
      <c r="AV200" s="14" t="s">
        <v>140</v>
      </c>
      <c r="AW200" s="14" t="s">
        <v>32</v>
      </c>
      <c r="AX200" s="14" t="s">
        <v>84</v>
      </c>
      <c r="AY200" s="159" t="s">
        <v>133</v>
      </c>
    </row>
    <row r="201" spans="2:65" s="1" customFormat="1" ht="33" customHeight="1">
      <c r="B201" s="31"/>
      <c r="C201" s="131" t="s">
        <v>270</v>
      </c>
      <c r="D201" s="131" t="s">
        <v>135</v>
      </c>
      <c r="E201" s="132" t="s">
        <v>289</v>
      </c>
      <c r="F201" s="133" t="s">
        <v>290</v>
      </c>
      <c r="G201" s="134" t="s">
        <v>151</v>
      </c>
      <c r="H201" s="135">
        <v>7.92</v>
      </c>
      <c r="I201" s="136"/>
      <c r="J201" s="137">
        <f>ROUND(I201*H201,2)</f>
        <v>0</v>
      </c>
      <c r="K201" s="133" t="s">
        <v>139</v>
      </c>
      <c r="L201" s="31"/>
      <c r="M201" s="138" t="s">
        <v>1</v>
      </c>
      <c r="N201" s="139" t="s">
        <v>41</v>
      </c>
      <c r="P201" s="140">
        <f>O201*H201</f>
        <v>0</v>
      </c>
      <c r="Q201" s="140">
        <v>5.0889999999999998E-2</v>
      </c>
      <c r="R201" s="140">
        <f>Q201*H201</f>
        <v>0.40304879999999998</v>
      </c>
      <c r="S201" s="140">
        <v>0</v>
      </c>
      <c r="T201" s="141">
        <f>S201*H201</f>
        <v>0</v>
      </c>
      <c r="AR201" s="142" t="s">
        <v>140</v>
      </c>
      <c r="AT201" s="142" t="s">
        <v>135</v>
      </c>
      <c r="AU201" s="142" t="s">
        <v>86</v>
      </c>
      <c r="AY201" s="16" t="s">
        <v>133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6" t="s">
        <v>84</v>
      </c>
      <c r="BK201" s="143">
        <f>ROUND(I201*H201,2)</f>
        <v>0</v>
      </c>
      <c r="BL201" s="16" t="s">
        <v>140</v>
      </c>
      <c r="BM201" s="142" t="s">
        <v>568</v>
      </c>
    </row>
    <row r="202" spans="2:65" s="13" customFormat="1" ht="11.25">
      <c r="B202" s="151"/>
      <c r="D202" s="145" t="s">
        <v>153</v>
      </c>
      <c r="E202" s="152" t="s">
        <v>1</v>
      </c>
      <c r="F202" s="153" t="s">
        <v>569</v>
      </c>
      <c r="H202" s="154">
        <v>7.92</v>
      </c>
      <c r="I202" s="155"/>
      <c r="L202" s="151"/>
      <c r="M202" s="156"/>
      <c r="T202" s="157"/>
      <c r="AT202" s="152" t="s">
        <v>153</v>
      </c>
      <c r="AU202" s="152" t="s">
        <v>86</v>
      </c>
      <c r="AV202" s="13" t="s">
        <v>86</v>
      </c>
      <c r="AW202" s="13" t="s">
        <v>32</v>
      </c>
      <c r="AX202" s="13" t="s">
        <v>76</v>
      </c>
      <c r="AY202" s="152" t="s">
        <v>133</v>
      </c>
    </row>
    <row r="203" spans="2:65" s="14" customFormat="1" ht="11.25">
      <c r="B203" s="158"/>
      <c r="D203" s="145" t="s">
        <v>153</v>
      </c>
      <c r="E203" s="159" t="s">
        <v>1</v>
      </c>
      <c r="F203" s="160" t="s">
        <v>158</v>
      </c>
      <c r="H203" s="161">
        <v>7.92</v>
      </c>
      <c r="I203" s="162"/>
      <c r="L203" s="158"/>
      <c r="M203" s="163"/>
      <c r="T203" s="164"/>
      <c r="AT203" s="159" t="s">
        <v>153</v>
      </c>
      <c r="AU203" s="159" t="s">
        <v>86</v>
      </c>
      <c r="AV203" s="14" t="s">
        <v>140</v>
      </c>
      <c r="AW203" s="14" t="s">
        <v>32</v>
      </c>
      <c r="AX203" s="14" t="s">
        <v>84</v>
      </c>
      <c r="AY203" s="159" t="s">
        <v>133</v>
      </c>
    </row>
    <row r="204" spans="2:65" s="1" customFormat="1" ht="37.9" customHeight="1">
      <c r="B204" s="31"/>
      <c r="C204" s="131" t="s">
        <v>274</v>
      </c>
      <c r="D204" s="131" t="s">
        <v>135</v>
      </c>
      <c r="E204" s="132" t="s">
        <v>294</v>
      </c>
      <c r="F204" s="133" t="s">
        <v>295</v>
      </c>
      <c r="G204" s="134" t="s">
        <v>296</v>
      </c>
      <c r="H204" s="135">
        <v>1</v>
      </c>
      <c r="I204" s="136"/>
      <c r="J204" s="137">
        <f>ROUND(I204*H204,2)</f>
        <v>0</v>
      </c>
      <c r="K204" s="133" t="s">
        <v>139</v>
      </c>
      <c r="L204" s="31"/>
      <c r="M204" s="138" t="s">
        <v>1</v>
      </c>
      <c r="N204" s="139" t="s">
        <v>41</v>
      </c>
      <c r="P204" s="140">
        <f>O204*H204</f>
        <v>0</v>
      </c>
      <c r="Q204" s="140">
        <v>7.2499999999999995E-2</v>
      </c>
      <c r="R204" s="140">
        <f>Q204*H204</f>
        <v>7.2499999999999995E-2</v>
      </c>
      <c r="S204" s="140">
        <v>0</v>
      </c>
      <c r="T204" s="141">
        <f>S204*H204</f>
        <v>0</v>
      </c>
      <c r="AR204" s="142" t="s">
        <v>140</v>
      </c>
      <c r="AT204" s="142" t="s">
        <v>135</v>
      </c>
      <c r="AU204" s="142" t="s">
        <v>86</v>
      </c>
      <c r="AY204" s="16" t="s">
        <v>133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6" t="s">
        <v>84</v>
      </c>
      <c r="BK204" s="143">
        <f>ROUND(I204*H204,2)</f>
        <v>0</v>
      </c>
      <c r="BL204" s="16" t="s">
        <v>140</v>
      </c>
      <c r="BM204" s="142" t="s">
        <v>570</v>
      </c>
    </row>
    <row r="205" spans="2:65" s="1" customFormat="1" ht="33" customHeight="1">
      <c r="B205" s="31"/>
      <c r="C205" s="131" t="s">
        <v>279</v>
      </c>
      <c r="D205" s="131" t="s">
        <v>135</v>
      </c>
      <c r="E205" s="132" t="s">
        <v>299</v>
      </c>
      <c r="F205" s="133" t="s">
        <v>300</v>
      </c>
      <c r="G205" s="134" t="s">
        <v>151</v>
      </c>
      <c r="H205" s="135">
        <v>5.5439999999999996</v>
      </c>
      <c r="I205" s="136"/>
      <c r="J205" s="137">
        <f>ROUND(I205*H205,2)</f>
        <v>0</v>
      </c>
      <c r="K205" s="133" t="s">
        <v>139</v>
      </c>
      <c r="L205" s="31"/>
      <c r="M205" s="138" t="s">
        <v>1</v>
      </c>
      <c r="N205" s="139" t="s">
        <v>41</v>
      </c>
      <c r="P205" s="140">
        <f>O205*H205</f>
        <v>0</v>
      </c>
      <c r="Q205" s="140">
        <v>0</v>
      </c>
      <c r="R205" s="140">
        <f>Q205*H205</f>
        <v>0</v>
      </c>
      <c r="S205" s="140">
        <v>0</v>
      </c>
      <c r="T205" s="141">
        <f>S205*H205</f>
        <v>0</v>
      </c>
      <c r="AR205" s="142" t="s">
        <v>140</v>
      </c>
      <c r="AT205" s="142" t="s">
        <v>135</v>
      </c>
      <c r="AU205" s="142" t="s">
        <v>86</v>
      </c>
      <c r="AY205" s="16" t="s">
        <v>133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6" t="s">
        <v>84</v>
      </c>
      <c r="BK205" s="143">
        <f>ROUND(I205*H205,2)</f>
        <v>0</v>
      </c>
      <c r="BL205" s="16" t="s">
        <v>140</v>
      </c>
      <c r="BM205" s="142" t="s">
        <v>571</v>
      </c>
    </row>
    <row r="206" spans="2:65" s="13" customFormat="1" ht="11.25">
      <c r="B206" s="151"/>
      <c r="D206" s="145" t="s">
        <v>153</v>
      </c>
      <c r="E206" s="152" t="s">
        <v>1</v>
      </c>
      <c r="F206" s="153" t="s">
        <v>572</v>
      </c>
      <c r="H206" s="154">
        <v>5.5439999999999996</v>
      </c>
      <c r="I206" s="155"/>
      <c r="L206" s="151"/>
      <c r="M206" s="156"/>
      <c r="T206" s="157"/>
      <c r="AT206" s="152" t="s">
        <v>153</v>
      </c>
      <c r="AU206" s="152" t="s">
        <v>86</v>
      </c>
      <c r="AV206" s="13" t="s">
        <v>86</v>
      </c>
      <c r="AW206" s="13" t="s">
        <v>32</v>
      </c>
      <c r="AX206" s="13" t="s">
        <v>76</v>
      </c>
      <c r="AY206" s="152" t="s">
        <v>133</v>
      </c>
    </row>
    <row r="207" spans="2:65" s="14" customFormat="1" ht="11.25">
      <c r="B207" s="158"/>
      <c r="D207" s="145" t="s">
        <v>153</v>
      </c>
      <c r="E207" s="159" t="s">
        <v>1</v>
      </c>
      <c r="F207" s="160" t="s">
        <v>158</v>
      </c>
      <c r="H207" s="161">
        <v>5.5439999999999996</v>
      </c>
      <c r="I207" s="162"/>
      <c r="L207" s="158"/>
      <c r="M207" s="163"/>
      <c r="T207" s="164"/>
      <c r="AT207" s="159" t="s">
        <v>153</v>
      </c>
      <c r="AU207" s="159" t="s">
        <v>86</v>
      </c>
      <c r="AV207" s="14" t="s">
        <v>140</v>
      </c>
      <c r="AW207" s="14" t="s">
        <v>32</v>
      </c>
      <c r="AX207" s="14" t="s">
        <v>84</v>
      </c>
      <c r="AY207" s="159" t="s">
        <v>133</v>
      </c>
    </row>
    <row r="208" spans="2:65" s="1" customFormat="1" ht="24.2" customHeight="1">
      <c r="B208" s="31"/>
      <c r="C208" s="131" t="s">
        <v>283</v>
      </c>
      <c r="D208" s="131" t="s">
        <v>135</v>
      </c>
      <c r="E208" s="132" t="s">
        <v>304</v>
      </c>
      <c r="F208" s="133" t="s">
        <v>305</v>
      </c>
      <c r="G208" s="134" t="s">
        <v>138</v>
      </c>
      <c r="H208" s="135">
        <v>111.32</v>
      </c>
      <c r="I208" s="136"/>
      <c r="J208" s="137">
        <f>ROUND(I208*H208,2)</f>
        <v>0</v>
      </c>
      <c r="K208" s="133" t="s">
        <v>1</v>
      </c>
      <c r="L208" s="31"/>
      <c r="M208" s="138" t="s">
        <v>1</v>
      </c>
      <c r="N208" s="139" t="s">
        <v>41</v>
      </c>
      <c r="P208" s="140">
        <f>O208*H208</f>
        <v>0</v>
      </c>
      <c r="Q208" s="140">
        <v>1.7000000000000001E-4</v>
      </c>
      <c r="R208" s="140">
        <f>Q208*H208</f>
        <v>1.8924400000000001E-2</v>
      </c>
      <c r="S208" s="140">
        <v>0</v>
      </c>
      <c r="T208" s="141">
        <f>S208*H208</f>
        <v>0</v>
      </c>
      <c r="AR208" s="142" t="s">
        <v>140</v>
      </c>
      <c r="AT208" s="142" t="s">
        <v>135</v>
      </c>
      <c r="AU208" s="142" t="s">
        <v>86</v>
      </c>
      <c r="AY208" s="16" t="s">
        <v>133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6" t="s">
        <v>84</v>
      </c>
      <c r="BK208" s="143">
        <f>ROUND(I208*H208,2)</f>
        <v>0</v>
      </c>
      <c r="BL208" s="16" t="s">
        <v>140</v>
      </c>
      <c r="BM208" s="142" t="s">
        <v>573</v>
      </c>
    </row>
    <row r="209" spans="2:65" s="13" customFormat="1" ht="11.25">
      <c r="B209" s="151"/>
      <c r="D209" s="145" t="s">
        <v>153</v>
      </c>
      <c r="E209" s="152" t="s">
        <v>1</v>
      </c>
      <c r="F209" s="153" t="s">
        <v>574</v>
      </c>
      <c r="H209" s="154">
        <v>87.12</v>
      </c>
      <c r="I209" s="155"/>
      <c r="L209" s="151"/>
      <c r="M209" s="156"/>
      <c r="T209" s="157"/>
      <c r="AT209" s="152" t="s">
        <v>153</v>
      </c>
      <c r="AU209" s="152" t="s">
        <v>86</v>
      </c>
      <c r="AV209" s="13" t="s">
        <v>86</v>
      </c>
      <c r="AW209" s="13" t="s">
        <v>32</v>
      </c>
      <c r="AX209" s="13" t="s">
        <v>76</v>
      </c>
      <c r="AY209" s="152" t="s">
        <v>133</v>
      </c>
    </row>
    <row r="210" spans="2:65" s="13" customFormat="1" ht="11.25">
      <c r="B210" s="151"/>
      <c r="D210" s="145" t="s">
        <v>153</v>
      </c>
      <c r="E210" s="152" t="s">
        <v>1</v>
      </c>
      <c r="F210" s="153" t="s">
        <v>575</v>
      </c>
      <c r="H210" s="154">
        <v>24.2</v>
      </c>
      <c r="I210" s="155"/>
      <c r="L210" s="151"/>
      <c r="M210" s="156"/>
      <c r="T210" s="157"/>
      <c r="AT210" s="152" t="s">
        <v>153</v>
      </c>
      <c r="AU210" s="152" t="s">
        <v>86</v>
      </c>
      <c r="AV210" s="13" t="s">
        <v>86</v>
      </c>
      <c r="AW210" s="13" t="s">
        <v>32</v>
      </c>
      <c r="AX210" s="13" t="s">
        <v>76</v>
      </c>
      <c r="AY210" s="152" t="s">
        <v>133</v>
      </c>
    </row>
    <row r="211" spans="2:65" s="14" customFormat="1" ht="11.25">
      <c r="B211" s="158"/>
      <c r="D211" s="145" t="s">
        <v>153</v>
      </c>
      <c r="E211" s="159" t="s">
        <v>1</v>
      </c>
      <c r="F211" s="160" t="s">
        <v>158</v>
      </c>
      <c r="H211" s="161">
        <v>111.32000000000001</v>
      </c>
      <c r="I211" s="162"/>
      <c r="L211" s="158"/>
      <c r="M211" s="163"/>
      <c r="T211" s="164"/>
      <c r="AT211" s="159" t="s">
        <v>153</v>
      </c>
      <c r="AU211" s="159" t="s">
        <v>86</v>
      </c>
      <c r="AV211" s="14" t="s">
        <v>140</v>
      </c>
      <c r="AW211" s="14" t="s">
        <v>32</v>
      </c>
      <c r="AX211" s="14" t="s">
        <v>84</v>
      </c>
      <c r="AY211" s="159" t="s">
        <v>133</v>
      </c>
    </row>
    <row r="212" spans="2:65" s="1" customFormat="1" ht="24.2" customHeight="1">
      <c r="B212" s="31"/>
      <c r="C212" s="165" t="s">
        <v>288</v>
      </c>
      <c r="D212" s="165" t="s">
        <v>203</v>
      </c>
      <c r="E212" s="166" t="s">
        <v>310</v>
      </c>
      <c r="F212" s="167" t="s">
        <v>311</v>
      </c>
      <c r="G212" s="168" t="s">
        <v>138</v>
      </c>
      <c r="H212" s="169">
        <v>116.38</v>
      </c>
      <c r="I212" s="170"/>
      <c r="J212" s="171">
        <f>ROUND(I212*H212,2)</f>
        <v>0</v>
      </c>
      <c r="K212" s="167" t="s">
        <v>1</v>
      </c>
      <c r="L212" s="172"/>
      <c r="M212" s="173" t="s">
        <v>1</v>
      </c>
      <c r="N212" s="174" t="s">
        <v>41</v>
      </c>
      <c r="P212" s="140">
        <f>O212*H212</f>
        <v>0</v>
      </c>
      <c r="Q212" s="140">
        <v>2.9999999999999997E-4</v>
      </c>
      <c r="R212" s="140">
        <f>Q212*H212</f>
        <v>3.4913999999999994E-2</v>
      </c>
      <c r="S212" s="140">
        <v>0</v>
      </c>
      <c r="T212" s="141">
        <f>S212*H212</f>
        <v>0</v>
      </c>
      <c r="AR212" s="142" t="s">
        <v>174</v>
      </c>
      <c r="AT212" s="142" t="s">
        <v>203</v>
      </c>
      <c r="AU212" s="142" t="s">
        <v>86</v>
      </c>
      <c r="AY212" s="16" t="s">
        <v>133</v>
      </c>
      <c r="BE212" s="143">
        <f>IF(N212="základní",J212,0)</f>
        <v>0</v>
      </c>
      <c r="BF212" s="143">
        <f>IF(N212="snížená",J212,0)</f>
        <v>0</v>
      </c>
      <c r="BG212" s="143">
        <f>IF(N212="zákl. přenesená",J212,0)</f>
        <v>0</v>
      </c>
      <c r="BH212" s="143">
        <f>IF(N212="sníž. přenesená",J212,0)</f>
        <v>0</v>
      </c>
      <c r="BI212" s="143">
        <f>IF(N212="nulová",J212,0)</f>
        <v>0</v>
      </c>
      <c r="BJ212" s="16" t="s">
        <v>84</v>
      </c>
      <c r="BK212" s="143">
        <f>ROUND(I212*H212,2)</f>
        <v>0</v>
      </c>
      <c r="BL212" s="16" t="s">
        <v>140</v>
      </c>
      <c r="BM212" s="142" t="s">
        <v>576</v>
      </c>
    </row>
    <row r="213" spans="2:65" s="13" customFormat="1" ht="11.25">
      <c r="B213" s="151"/>
      <c r="D213" s="145" t="s">
        <v>153</v>
      </c>
      <c r="E213" s="152" t="s">
        <v>1</v>
      </c>
      <c r="F213" s="153" t="s">
        <v>577</v>
      </c>
      <c r="H213" s="154">
        <v>91.08</v>
      </c>
      <c r="I213" s="155"/>
      <c r="L213" s="151"/>
      <c r="M213" s="156"/>
      <c r="T213" s="157"/>
      <c r="AT213" s="152" t="s">
        <v>153</v>
      </c>
      <c r="AU213" s="152" t="s">
        <v>86</v>
      </c>
      <c r="AV213" s="13" t="s">
        <v>86</v>
      </c>
      <c r="AW213" s="13" t="s">
        <v>32</v>
      </c>
      <c r="AX213" s="13" t="s">
        <v>76</v>
      </c>
      <c r="AY213" s="152" t="s">
        <v>133</v>
      </c>
    </row>
    <row r="214" spans="2:65" s="13" customFormat="1" ht="11.25">
      <c r="B214" s="151"/>
      <c r="D214" s="145" t="s">
        <v>153</v>
      </c>
      <c r="E214" s="152" t="s">
        <v>1</v>
      </c>
      <c r="F214" s="153" t="s">
        <v>578</v>
      </c>
      <c r="H214" s="154">
        <v>25.3</v>
      </c>
      <c r="I214" s="155"/>
      <c r="L214" s="151"/>
      <c r="M214" s="156"/>
      <c r="T214" s="157"/>
      <c r="AT214" s="152" t="s">
        <v>153</v>
      </c>
      <c r="AU214" s="152" t="s">
        <v>86</v>
      </c>
      <c r="AV214" s="13" t="s">
        <v>86</v>
      </c>
      <c r="AW214" s="13" t="s">
        <v>32</v>
      </c>
      <c r="AX214" s="13" t="s">
        <v>76</v>
      </c>
      <c r="AY214" s="152" t="s">
        <v>133</v>
      </c>
    </row>
    <row r="215" spans="2:65" s="14" customFormat="1" ht="11.25">
      <c r="B215" s="158"/>
      <c r="D215" s="145" t="s">
        <v>153</v>
      </c>
      <c r="E215" s="159" t="s">
        <v>1</v>
      </c>
      <c r="F215" s="160" t="s">
        <v>158</v>
      </c>
      <c r="H215" s="161">
        <v>116.38</v>
      </c>
      <c r="I215" s="162"/>
      <c r="L215" s="158"/>
      <c r="M215" s="163"/>
      <c r="T215" s="164"/>
      <c r="AT215" s="159" t="s">
        <v>153</v>
      </c>
      <c r="AU215" s="159" t="s">
        <v>86</v>
      </c>
      <c r="AV215" s="14" t="s">
        <v>140</v>
      </c>
      <c r="AW215" s="14" t="s">
        <v>32</v>
      </c>
      <c r="AX215" s="14" t="s">
        <v>84</v>
      </c>
      <c r="AY215" s="159" t="s">
        <v>133</v>
      </c>
    </row>
    <row r="216" spans="2:65" s="1" customFormat="1" ht="33" customHeight="1">
      <c r="B216" s="31"/>
      <c r="C216" s="131" t="s">
        <v>293</v>
      </c>
      <c r="D216" s="131" t="s">
        <v>135</v>
      </c>
      <c r="E216" s="132" t="s">
        <v>316</v>
      </c>
      <c r="F216" s="133" t="s">
        <v>317</v>
      </c>
      <c r="G216" s="134" t="s">
        <v>296</v>
      </c>
      <c r="H216" s="135">
        <v>2</v>
      </c>
      <c r="I216" s="136"/>
      <c r="J216" s="137">
        <f>ROUND(I216*H216,2)</f>
        <v>0</v>
      </c>
      <c r="K216" s="133" t="s">
        <v>139</v>
      </c>
      <c r="L216" s="31"/>
      <c r="M216" s="138" t="s">
        <v>1</v>
      </c>
      <c r="N216" s="139" t="s">
        <v>41</v>
      </c>
      <c r="P216" s="140">
        <f>O216*H216</f>
        <v>0</v>
      </c>
      <c r="Q216" s="140">
        <v>0.31108000000000002</v>
      </c>
      <c r="R216" s="140">
        <f>Q216*H216</f>
        <v>0.62216000000000005</v>
      </c>
      <c r="S216" s="140">
        <v>0</v>
      </c>
      <c r="T216" s="141">
        <f>S216*H216</f>
        <v>0</v>
      </c>
      <c r="AR216" s="142" t="s">
        <v>140</v>
      </c>
      <c r="AT216" s="142" t="s">
        <v>135</v>
      </c>
      <c r="AU216" s="142" t="s">
        <v>86</v>
      </c>
      <c r="AY216" s="16" t="s">
        <v>133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6" t="s">
        <v>84</v>
      </c>
      <c r="BK216" s="143">
        <f>ROUND(I216*H216,2)</f>
        <v>0</v>
      </c>
      <c r="BL216" s="16" t="s">
        <v>140</v>
      </c>
      <c r="BM216" s="142" t="s">
        <v>579</v>
      </c>
    </row>
    <row r="217" spans="2:65" s="11" customFormat="1" ht="22.9" customHeight="1">
      <c r="B217" s="119"/>
      <c r="D217" s="120" t="s">
        <v>75</v>
      </c>
      <c r="E217" s="129" t="s">
        <v>178</v>
      </c>
      <c r="F217" s="129" t="s">
        <v>319</v>
      </c>
      <c r="I217" s="122"/>
      <c r="J217" s="130">
        <f>BK217</f>
        <v>0</v>
      </c>
      <c r="L217" s="119"/>
      <c r="M217" s="124"/>
      <c r="P217" s="125">
        <f>SUM(P218:P244)</f>
        <v>0</v>
      </c>
      <c r="R217" s="125">
        <f>SUM(R218:R244)</f>
        <v>18.2690448</v>
      </c>
      <c r="T217" s="126">
        <f>SUM(T218:T244)</f>
        <v>0</v>
      </c>
      <c r="AR217" s="120" t="s">
        <v>84</v>
      </c>
      <c r="AT217" s="127" t="s">
        <v>75</v>
      </c>
      <c r="AU217" s="127" t="s">
        <v>84</v>
      </c>
      <c r="AY217" s="120" t="s">
        <v>133</v>
      </c>
      <c r="BK217" s="128">
        <f>SUM(BK218:BK244)</f>
        <v>0</v>
      </c>
    </row>
    <row r="218" spans="2:65" s="1" customFormat="1" ht="33" customHeight="1">
      <c r="B218" s="31"/>
      <c r="C218" s="131" t="s">
        <v>298</v>
      </c>
      <c r="D218" s="131" t="s">
        <v>135</v>
      </c>
      <c r="E218" s="132" t="s">
        <v>321</v>
      </c>
      <c r="F218" s="133" t="s">
        <v>322</v>
      </c>
      <c r="G218" s="134" t="s">
        <v>162</v>
      </c>
      <c r="H218" s="135">
        <v>5.3</v>
      </c>
      <c r="I218" s="136"/>
      <c r="J218" s="137">
        <f>ROUND(I218*H218,2)</f>
        <v>0</v>
      </c>
      <c r="K218" s="133" t="s">
        <v>139</v>
      </c>
      <c r="L218" s="31"/>
      <c r="M218" s="138" t="s">
        <v>1</v>
      </c>
      <c r="N218" s="139" t="s">
        <v>41</v>
      </c>
      <c r="P218" s="140">
        <f>O218*H218</f>
        <v>0</v>
      </c>
      <c r="Q218" s="140">
        <v>0.15540000000000001</v>
      </c>
      <c r="R218" s="140">
        <f>Q218*H218</f>
        <v>0.82362000000000002</v>
      </c>
      <c r="S218" s="140">
        <v>0</v>
      </c>
      <c r="T218" s="141">
        <f>S218*H218</f>
        <v>0</v>
      </c>
      <c r="AR218" s="142" t="s">
        <v>140</v>
      </c>
      <c r="AT218" s="142" t="s">
        <v>135</v>
      </c>
      <c r="AU218" s="142" t="s">
        <v>86</v>
      </c>
      <c r="AY218" s="16" t="s">
        <v>133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6" t="s">
        <v>84</v>
      </c>
      <c r="BK218" s="143">
        <f>ROUND(I218*H218,2)</f>
        <v>0</v>
      </c>
      <c r="BL218" s="16" t="s">
        <v>140</v>
      </c>
      <c r="BM218" s="142" t="s">
        <v>580</v>
      </c>
    </row>
    <row r="219" spans="2:65" s="13" customFormat="1" ht="11.25">
      <c r="B219" s="151"/>
      <c r="D219" s="145" t="s">
        <v>153</v>
      </c>
      <c r="E219" s="152" t="s">
        <v>1</v>
      </c>
      <c r="F219" s="153" t="s">
        <v>581</v>
      </c>
      <c r="H219" s="154">
        <v>5.3</v>
      </c>
      <c r="I219" s="155"/>
      <c r="L219" s="151"/>
      <c r="M219" s="156"/>
      <c r="T219" s="157"/>
      <c r="AT219" s="152" t="s">
        <v>153</v>
      </c>
      <c r="AU219" s="152" t="s">
        <v>86</v>
      </c>
      <c r="AV219" s="13" t="s">
        <v>86</v>
      </c>
      <c r="AW219" s="13" t="s">
        <v>32</v>
      </c>
      <c r="AX219" s="13" t="s">
        <v>76</v>
      </c>
      <c r="AY219" s="152" t="s">
        <v>133</v>
      </c>
    </row>
    <row r="220" spans="2:65" s="14" customFormat="1" ht="11.25">
      <c r="B220" s="158"/>
      <c r="D220" s="145" t="s">
        <v>153</v>
      </c>
      <c r="E220" s="159" t="s">
        <v>1</v>
      </c>
      <c r="F220" s="160" t="s">
        <v>158</v>
      </c>
      <c r="H220" s="161">
        <v>5.3</v>
      </c>
      <c r="I220" s="162"/>
      <c r="L220" s="158"/>
      <c r="M220" s="163"/>
      <c r="T220" s="164"/>
      <c r="AT220" s="159" t="s">
        <v>153</v>
      </c>
      <c r="AU220" s="159" t="s">
        <v>86</v>
      </c>
      <c r="AV220" s="14" t="s">
        <v>140</v>
      </c>
      <c r="AW220" s="14" t="s">
        <v>32</v>
      </c>
      <c r="AX220" s="14" t="s">
        <v>84</v>
      </c>
      <c r="AY220" s="159" t="s">
        <v>133</v>
      </c>
    </row>
    <row r="221" spans="2:65" s="1" customFormat="1" ht="24.2" customHeight="1">
      <c r="B221" s="31"/>
      <c r="C221" s="165" t="s">
        <v>303</v>
      </c>
      <c r="D221" s="165" t="s">
        <v>203</v>
      </c>
      <c r="E221" s="166" t="s">
        <v>326</v>
      </c>
      <c r="F221" s="167" t="s">
        <v>327</v>
      </c>
      <c r="G221" s="168" t="s">
        <v>162</v>
      </c>
      <c r="H221" s="169">
        <v>5.7240000000000002</v>
      </c>
      <c r="I221" s="170"/>
      <c r="J221" s="171">
        <f>ROUND(I221*H221,2)</f>
        <v>0</v>
      </c>
      <c r="K221" s="167" t="s">
        <v>139</v>
      </c>
      <c r="L221" s="172"/>
      <c r="M221" s="173" t="s">
        <v>1</v>
      </c>
      <c r="N221" s="174" t="s">
        <v>41</v>
      </c>
      <c r="P221" s="140">
        <f>O221*H221</f>
        <v>0</v>
      </c>
      <c r="Q221" s="140">
        <v>4.8300000000000003E-2</v>
      </c>
      <c r="R221" s="140">
        <f>Q221*H221</f>
        <v>0.27646920000000003</v>
      </c>
      <c r="S221" s="140">
        <v>0</v>
      </c>
      <c r="T221" s="141">
        <f>S221*H221</f>
        <v>0</v>
      </c>
      <c r="AR221" s="142" t="s">
        <v>174</v>
      </c>
      <c r="AT221" s="142" t="s">
        <v>203</v>
      </c>
      <c r="AU221" s="142" t="s">
        <v>86</v>
      </c>
      <c r="AY221" s="16" t="s">
        <v>133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6" t="s">
        <v>84</v>
      </c>
      <c r="BK221" s="143">
        <f>ROUND(I221*H221,2)</f>
        <v>0</v>
      </c>
      <c r="BL221" s="16" t="s">
        <v>140</v>
      </c>
      <c r="BM221" s="142" t="s">
        <v>582</v>
      </c>
    </row>
    <row r="222" spans="2:65" s="13" customFormat="1" ht="11.25">
      <c r="B222" s="151"/>
      <c r="D222" s="145" t="s">
        <v>153</v>
      </c>
      <c r="E222" s="152" t="s">
        <v>1</v>
      </c>
      <c r="F222" s="153" t="s">
        <v>583</v>
      </c>
      <c r="H222" s="154">
        <v>5.7240000000000002</v>
      </c>
      <c r="I222" s="155"/>
      <c r="L222" s="151"/>
      <c r="M222" s="156"/>
      <c r="T222" s="157"/>
      <c r="AT222" s="152" t="s">
        <v>153</v>
      </c>
      <c r="AU222" s="152" t="s">
        <v>86</v>
      </c>
      <c r="AV222" s="13" t="s">
        <v>86</v>
      </c>
      <c r="AW222" s="13" t="s">
        <v>32</v>
      </c>
      <c r="AX222" s="13" t="s">
        <v>76</v>
      </c>
      <c r="AY222" s="152" t="s">
        <v>133</v>
      </c>
    </row>
    <row r="223" spans="2:65" s="14" customFormat="1" ht="11.25">
      <c r="B223" s="158"/>
      <c r="D223" s="145" t="s">
        <v>153</v>
      </c>
      <c r="E223" s="159" t="s">
        <v>1</v>
      </c>
      <c r="F223" s="160" t="s">
        <v>158</v>
      </c>
      <c r="H223" s="161">
        <v>5.7240000000000002</v>
      </c>
      <c r="I223" s="162"/>
      <c r="L223" s="158"/>
      <c r="M223" s="163"/>
      <c r="T223" s="164"/>
      <c r="AT223" s="159" t="s">
        <v>153</v>
      </c>
      <c r="AU223" s="159" t="s">
        <v>86</v>
      </c>
      <c r="AV223" s="14" t="s">
        <v>140</v>
      </c>
      <c r="AW223" s="14" t="s">
        <v>32</v>
      </c>
      <c r="AX223" s="14" t="s">
        <v>84</v>
      </c>
      <c r="AY223" s="159" t="s">
        <v>133</v>
      </c>
    </row>
    <row r="224" spans="2:65" s="1" customFormat="1" ht="33" customHeight="1">
      <c r="B224" s="31"/>
      <c r="C224" s="131" t="s">
        <v>309</v>
      </c>
      <c r="D224" s="131" t="s">
        <v>135</v>
      </c>
      <c r="E224" s="132" t="s">
        <v>331</v>
      </c>
      <c r="F224" s="133" t="s">
        <v>332</v>
      </c>
      <c r="G224" s="134" t="s">
        <v>162</v>
      </c>
      <c r="H224" s="135">
        <v>91.2</v>
      </c>
      <c r="I224" s="136"/>
      <c r="J224" s="137">
        <f>ROUND(I224*H224,2)</f>
        <v>0</v>
      </c>
      <c r="K224" s="133" t="s">
        <v>139</v>
      </c>
      <c r="L224" s="31"/>
      <c r="M224" s="138" t="s">
        <v>1</v>
      </c>
      <c r="N224" s="139" t="s">
        <v>41</v>
      </c>
      <c r="P224" s="140">
        <f>O224*H224</f>
        <v>0</v>
      </c>
      <c r="Q224" s="140">
        <v>0.1295</v>
      </c>
      <c r="R224" s="140">
        <f>Q224*H224</f>
        <v>11.810400000000001</v>
      </c>
      <c r="S224" s="140">
        <v>0</v>
      </c>
      <c r="T224" s="141">
        <f>S224*H224</f>
        <v>0</v>
      </c>
      <c r="AR224" s="142" t="s">
        <v>140</v>
      </c>
      <c r="AT224" s="142" t="s">
        <v>135</v>
      </c>
      <c r="AU224" s="142" t="s">
        <v>86</v>
      </c>
      <c r="AY224" s="16" t="s">
        <v>133</v>
      </c>
      <c r="BE224" s="143">
        <f>IF(N224="základní",J224,0)</f>
        <v>0</v>
      </c>
      <c r="BF224" s="143">
        <f>IF(N224="snížená",J224,0)</f>
        <v>0</v>
      </c>
      <c r="BG224" s="143">
        <f>IF(N224="zákl. přenesená",J224,0)</f>
        <v>0</v>
      </c>
      <c r="BH224" s="143">
        <f>IF(N224="sníž. přenesená",J224,0)</f>
        <v>0</v>
      </c>
      <c r="BI224" s="143">
        <f>IF(N224="nulová",J224,0)</f>
        <v>0</v>
      </c>
      <c r="BJ224" s="16" t="s">
        <v>84</v>
      </c>
      <c r="BK224" s="143">
        <f>ROUND(I224*H224,2)</f>
        <v>0</v>
      </c>
      <c r="BL224" s="16" t="s">
        <v>140</v>
      </c>
      <c r="BM224" s="142" t="s">
        <v>584</v>
      </c>
    </row>
    <row r="225" spans="2:65" s="12" customFormat="1" ht="11.25">
      <c r="B225" s="144"/>
      <c r="D225" s="145" t="s">
        <v>153</v>
      </c>
      <c r="E225" s="146" t="s">
        <v>1</v>
      </c>
      <c r="F225" s="147" t="s">
        <v>334</v>
      </c>
      <c r="H225" s="146" t="s">
        <v>1</v>
      </c>
      <c r="I225" s="148"/>
      <c r="L225" s="144"/>
      <c r="M225" s="149"/>
      <c r="T225" s="150"/>
      <c r="AT225" s="146" t="s">
        <v>153</v>
      </c>
      <c r="AU225" s="146" t="s">
        <v>86</v>
      </c>
      <c r="AV225" s="12" t="s">
        <v>84</v>
      </c>
      <c r="AW225" s="12" t="s">
        <v>32</v>
      </c>
      <c r="AX225" s="12" t="s">
        <v>76</v>
      </c>
      <c r="AY225" s="146" t="s">
        <v>133</v>
      </c>
    </row>
    <row r="226" spans="2:65" s="13" customFormat="1" ht="11.25">
      <c r="B226" s="151"/>
      <c r="D226" s="145" t="s">
        <v>153</v>
      </c>
      <c r="E226" s="152" t="s">
        <v>1</v>
      </c>
      <c r="F226" s="153" t="s">
        <v>585</v>
      </c>
      <c r="H226" s="154">
        <v>85.6</v>
      </c>
      <c r="I226" s="155"/>
      <c r="L226" s="151"/>
      <c r="M226" s="156"/>
      <c r="T226" s="157"/>
      <c r="AT226" s="152" t="s">
        <v>153</v>
      </c>
      <c r="AU226" s="152" t="s">
        <v>86</v>
      </c>
      <c r="AV226" s="13" t="s">
        <v>86</v>
      </c>
      <c r="AW226" s="13" t="s">
        <v>32</v>
      </c>
      <c r="AX226" s="13" t="s">
        <v>76</v>
      </c>
      <c r="AY226" s="152" t="s">
        <v>133</v>
      </c>
    </row>
    <row r="227" spans="2:65" s="12" customFormat="1" ht="11.25">
      <c r="B227" s="144"/>
      <c r="D227" s="145" t="s">
        <v>153</v>
      </c>
      <c r="E227" s="146" t="s">
        <v>1</v>
      </c>
      <c r="F227" s="147" t="s">
        <v>336</v>
      </c>
      <c r="H227" s="146" t="s">
        <v>1</v>
      </c>
      <c r="I227" s="148"/>
      <c r="L227" s="144"/>
      <c r="M227" s="149"/>
      <c r="T227" s="150"/>
      <c r="AT227" s="146" t="s">
        <v>153</v>
      </c>
      <c r="AU227" s="146" t="s">
        <v>86</v>
      </c>
      <c r="AV227" s="12" t="s">
        <v>84</v>
      </c>
      <c r="AW227" s="12" t="s">
        <v>32</v>
      </c>
      <c r="AX227" s="12" t="s">
        <v>76</v>
      </c>
      <c r="AY227" s="146" t="s">
        <v>133</v>
      </c>
    </row>
    <row r="228" spans="2:65" s="13" customFormat="1" ht="11.25">
      <c r="B228" s="151"/>
      <c r="D228" s="145" t="s">
        <v>153</v>
      </c>
      <c r="E228" s="152" t="s">
        <v>1</v>
      </c>
      <c r="F228" s="153" t="s">
        <v>586</v>
      </c>
      <c r="H228" s="154">
        <v>2.8</v>
      </c>
      <c r="I228" s="155"/>
      <c r="L228" s="151"/>
      <c r="M228" s="156"/>
      <c r="T228" s="157"/>
      <c r="AT228" s="152" t="s">
        <v>153</v>
      </c>
      <c r="AU228" s="152" t="s">
        <v>86</v>
      </c>
      <c r="AV228" s="13" t="s">
        <v>86</v>
      </c>
      <c r="AW228" s="13" t="s">
        <v>32</v>
      </c>
      <c r="AX228" s="13" t="s">
        <v>76</v>
      </c>
      <c r="AY228" s="152" t="s">
        <v>133</v>
      </c>
    </row>
    <row r="229" spans="2:65" s="12" customFormat="1" ht="11.25">
      <c r="B229" s="144"/>
      <c r="D229" s="145" t="s">
        <v>153</v>
      </c>
      <c r="E229" s="146" t="s">
        <v>1</v>
      </c>
      <c r="F229" s="147" t="s">
        <v>338</v>
      </c>
      <c r="H229" s="146" t="s">
        <v>1</v>
      </c>
      <c r="I229" s="148"/>
      <c r="L229" s="144"/>
      <c r="M229" s="149"/>
      <c r="T229" s="150"/>
      <c r="AT229" s="146" t="s">
        <v>153</v>
      </c>
      <c r="AU229" s="146" t="s">
        <v>86</v>
      </c>
      <c r="AV229" s="12" t="s">
        <v>84</v>
      </c>
      <c r="AW229" s="12" t="s">
        <v>32</v>
      </c>
      <c r="AX229" s="12" t="s">
        <v>76</v>
      </c>
      <c r="AY229" s="146" t="s">
        <v>133</v>
      </c>
    </row>
    <row r="230" spans="2:65" s="13" customFormat="1" ht="11.25">
      <c r="B230" s="151"/>
      <c r="D230" s="145" t="s">
        <v>153</v>
      </c>
      <c r="E230" s="152" t="s">
        <v>1</v>
      </c>
      <c r="F230" s="153" t="s">
        <v>586</v>
      </c>
      <c r="H230" s="154">
        <v>2.8</v>
      </c>
      <c r="I230" s="155"/>
      <c r="L230" s="151"/>
      <c r="M230" s="156"/>
      <c r="T230" s="157"/>
      <c r="AT230" s="152" t="s">
        <v>153</v>
      </c>
      <c r="AU230" s="152" t="s">
        <v>86</v>
      </c>
      <c r="AV230" s="13" t="s">
        <v>86</v>
      </c>
      <c r="AW230" s="13" t="s">
        <v>32</v>
      </c>
      <c r="AX230" s="13" t="s">
        <v>76</v>
      </c>
      <c r="AY230" s="152" t="s">
        <v>133</v>
      </c>
    </row>
    <row r="231" spans="2:65" s="14" customFormat="1" ht="11.25">
      <c r="B231" s="158"/>
      <c r="D231" s="145" t="s">
        <v>153</v>
      </c>
      <c r="E231" s="159" t="s">
        <v>1</v>
      </c>
      <c r="F231" s="160" t="s">
        <v>158</v>
      </c>
      <c r="H231" s="161">
        <v>91.199999999999989</v>
      </c>
      <c r="I231" s="162"/>
      <c r="L231" s="158"/>
      <c r="M231" s="163"/>
      <c r="T231" s="164"/>
      <c r="AT231" s="159" t="s">
        <v>153</v>
      </c>
      <c r="AU231" s="159" t="s">
        <v>86</v>
      </c>
      <c r="AV231" s="14" t="s">
        <v>140</v>
      </c>
      <c r="AW231" s="14" t="s">
        <v>32</v>
      </c>
      <c r="AX231" s="14" t="s">
        <v>84</v>
      </c>
      <c r="AY231" s="159" t="s">
        <v>133</v>
      </c>
    </row>
    <row r="232" spans="2:65" s="1" customFormat="1" ht="16.5" customHeight="1">
      <c r="B232" s="31"/>
      <c r="C232" s="165" t="s">
        <v>315</v>
      </c>
      <c r="D232" s="165" t="s">
        <v>203</v>
      </c>
      <c r="E232" s="166" t="s">
        <v>341</v>
      </c>
      <c r="F232" s="167" t="s">
        <v>342</v>
      </c>
      <c r="G232" s="168" t="s">
        <v>162</v>
      </c>
      <c r="H232" s="169">
        <v>89.88</v>
      </c>
      <c r="I232" s="170"/>
      <c r="J232" s="171">
        <f>ROUND(I232*H232,2)</f>
        <v>0</v>
      </c>
      <c r="K232" s="167" t="s">
        <v>139</v>
      </c>
      <c r="L232" s="172"/>
      <c r="M232" s="173" t="s">
        <v>1</v>
      </c>
      <c r="N232" s="174" t="s">
        <v>41</v>
      </c>
      <c r="P232" s="140">
        <f>O232*H232</f>
        <v>0</v>
      </c>
      <c r="Q232" s="140">
        <v>5.6120000000000003E-2</v>
      </c>
      <c r="R232" s="140">
        <f>Q232*H232</f>
        <v>5.0440655999999997</v>
      </c>
      <c r="S232" s="140">
        <v>0</v>
      </c>
      <c r="T232" s="141">
        <f>S232*H232</f>
        <v>0</v>
      </c>
      <c r="AR232" s="142" t="s">
        <v>174</v>
      </c>
      <c r="AT232" s="142" t="s">
        <v>203</v>
      </c>
      <c r="AU232" s="142" t="s">
        <v>86</v>
      </c>
      <c r="AY232" s="16" t="s">
        <v>133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6" t="s">
        <v>84</v>
      </c>
      <c r="BK232" s="143">
        <f>ROUND(I232*H232,2)</f>
        <v>0</v>
      </c>
      <c r="BL232" s="16" t="s">
        <v>140</v>
      </c>
      <c r="BM232" s="142" t="s">
        <v>587</v>
      </c>
    </row>
    <row r="233" spans="2:65" s="13" customFormat="1" ht="11.25">
      <c r="B233" s="151"/>
      <c r="D233" s="145" t="s">
        <v>153</v>
      </c>
      <c r="E233" s="152" t="s">
        <v>1</v>
      </c>
      <c r="F233" s="153" t="s">
        <v>588</v>
      </c>
      <c r="H233" s="154">
        <v>89.88</v>
      </c>
      <c r="I233" s="155"/>
      <c r="L233" s="151"/>
      <c r="M233" s="156"/>
      <c r="T233" s="157"/>
      <c r="AT233" s="152" t="s">
        <v>153</v>
      </c>
      <c r="AU233" s="152" t="s">
        <v>86</v>
      </c>
      <c r="AV233" s="13" t="s">
        <v>86</v>
      </c>
      <c r="AW233" s="13" t="s">
        <v>32</v>
      </c>
      <c r="AX233" s="13" t="s">
        <v>76</v>
      </c>
      <c r="AY233" s="152" t="s">
        <v>133</v>
      </c>
    </row>
    <row r="234" spans="2:65" s="14" customFormat="1" ht="11.25">
      <c r="B234" s="158"/>
      <c r="D234" s="145" t="s">
        <v>153</v>
      </c>
      <c r="E234" s="159" t="s">
        <v>1</v>
      </c>
      <c r="F234" s="160" t="s">
        <v>158</v>
      </c>
      <c r="H234" s="161">
        <v>89.88</v>
      </c>
      <c r="I234" s="162"/>
      <c r="L234" s="158"/>
      <c r="M234" s="163"/>
      <c r="T234" s="164"/>
      <c r="AT234" s="159" t="s">
        <v>153</v>
      </c>
      <c r="AU234" s="159" t="s">
        <v>86</v>
      </c>
      <c r="AV234" s="14" t="s">
        <v>140</v>
      </c>
      <c r="AW234" s="14" t="s">
        <v>32</v>
      </c>
      <c r="AX234" s="14" t="s">
        <v>84</v>
      </c>
      <c r="AY234" s="159" t="s">
        <v>133</v>
      </c>
    </row>
    <row r="235" spans="2:65" s="1" customFormat="1" ht="16.5" customHeight="1">
      <c r="B235" s="31"/>
      <c r="C235" s="165" t="s">
        <v>320</v>
      </c>
      <c r="D235" s="165" t="s">
        <v>203</v>
      </c>
      <c r="E235" s="166" t="s">
        <v>346</v>
      </c>
      <c r="F235" s="167" t="s">
        <v>347</v>
      </c>
      <c r="G235" s="168" t="s">
        <v>162</v>
      </c>
      <c r="H235" s="169">
        <v>2.94</v>
      </c>
      <c r="I235" s="170"/>
      <c r="J235" s="171">
        <f>ROUND(I235*H235,2)</f>
        <v>0</v>
      </c>
      <c r="K235" s="167" t="s">
        <v>139</v>
      </c>
      <c r="L235" s="172"/>
      <c r="M235" s="173" t="s">
        <v>1</v>
      </c>
      <c r="N235" s="174" t="s">
        <v>41</v>
      </c>
      <c r="P235" s="140">
        <f>O235*H235</f>
        <v>0</v>
      </c>
      <c r="Q235" s="140">
        <v>4.4999999999999998E-2</v>
      </c>
      <c r="R235" s="140">
        <f>Q235*H235</f>
        <v>0.1323</v>
      </c>
      <c r="S235" s="140">
        <v>0</v>
      </c>
      <c r="T235" s="141">
        <f>S235*H235</f>
        <v>0</v>
      </c>
      <c r="AR235" s="142" t="s">
        <v>174</v>
      </c>
      <c r="AT235" s="142" t="s">
        <v>203</v>
      </c>
      <c r="AU235" s="142" t="s">
        <v>86</v>
      </c>
      <c r="AY235" s="16" t="s">
        <v>133</v>
      </c>
      <c r="BE235" s="143">
        <f>IF(N235="základní",J235,0)</f>
        <v>0</v>
      </c>
      <c r="BF235" s="143">
        <f>IF(N235="snížená",J235,0)</f>
        <v>0</v>
      </c>
      <c r="BG235" s="143">
        <f>IF(N235="zákl. přenesená",J235,0)</f>
        <v>0</v>
      </c>
      <c r="BH235" s="143">
        <f>IF(N235="sníž. přenesená",J235,0)</f>
        <v>0</v>
      </c>
      <c r="BI235" s="143">
        <f>IF(N235="nulová",J235,0)</f>
        <v>0</v>
      </c>
      <c r="BJ235" s="16" t="s">
        <v>84</v>
      </c>
      <c r="BK235" s="143">
        <f>ROUND(I235*H235,2)</f>
        <v>0</v>
      </c>
      <c r="BL235" s="16" t="s">
        <v>140</v>
      </c>
      <c r="BM235" s="142" t="s">
        <v>589</v>
      </c>
    </row>
    <row r="236" spans="2:65" s="13" customFormat="1" ht="11.25">
      <c r="B236" s="151"/>
      <c r="D236" s="145" t="s">
        <v>153</v>
      </c>
      <c r="E236" s="152" t="s">
        <v>1</v>
      </c>
      <c r="F236" s="153" t="s">
        <v>590</v>
      </c>
      <c r="H236" s="154">
        <v>2.94</v>
      </c>
      <c r="I236" s="155"/>
      <c r="L236" s="151"/>
      <c r="M236" s="156"/>
      <c r="T236" s="157"/>
      <c r="AT236" s="152" t="s">
        <v>153</v>
      </c>
      <c r="AU236" s="152" t="s">
        <v>86</v>
      </c>
      <c r="AV236" s="13" t="s">
        <v>86</v>
      </c>
      <c r="AW236" s="13" t="s">
        <v>32</v>
      </c>
      <c r="AX236" s="13" t="s">
        <v>76</v>
      </c>
      <c r="AY236" s="152" t="s">
        <v>133</v>
      </c>
    </row>
    <row r="237" spans="2:65" s="14" customFormat="1" ht="11.25">
      <c r="B237" s="158"/>
      <c r="D237" s="145" t="s">
        <v>153</v>
      </c>
      <c r="E237" s="159" t="s">
        <v>1</v>
      </c>
      <c r="F237" s="160" t="s">
        <v>158</v>
      </c>
      <c r="H237" s="161">
        <v>2.94</v>
      </c>
      <c r="I237" s="162"/>
      <c r="L237" s="158"/>
      <c r="M237" s="163"/>
      <c r="T237" s="164"/>
      <c r="AT237" s="159" t="s">
        <v>153</v>
      </c>
      <c r="AU237" s="159" t="s">
        <v>86</v>
      </c>
      <c r="AV237" s="14" t="s">
        <v>140</v>
      </c>
      <c r="AW237" s="14" t="s">
        <v>32</v>
      </c>
      <c r="AX237" s="14" t="s">
        <v>84</v>
      </c>
      <c r="AY237" s="159" t="s">
        <v>133</v>
      </c>
    </row>
    <row r="238" spans="2:65" s="1" customFormat="1" ht="21.75" customHeight="1">
      <c r="B238" s="31"/>
      <c r="C238" s="165" t="s">
        <v>325</v>
      </c>
      <c r="D238" s="165" t="s">
        <v>203</v>
      </c>
      <c r="E238" s="166" t="s">
        <v>351</v>
      </c>
      <c r="F238" s="167" t="s">
        <v>352</v>
      </c>
      <c r="G238" s="168" t="s">
        <v>162</v>
      </c>
      <c r="H238" s="169">
        <v>2.94</v>
      </c>
      <c r="I238" s="170"/>
      <c r="J238" s="171">
        <f>ROUND(I238*H238,2)</f>
        <v>0</v>
      </c>
      <c r="K238" s="167" t="s">
        <v>139</v>
      </c>
      <c r="L238" s="172"/>
      <c r="M238" s="173" t="s">
        <v>1</v>
      </c>
      <c r="N238" s="174" t="s">
        <v>41</v>
      </c>
      <c r="P238" s="140">
        <f>O238*H238</f>
        <v>0</v>
      </c>
      <c r="Q238" s="140">
        <v>2.1999999999999999E-2</v>
      </c>
      <c r="R238" s="140">
        <f>Q238*H238</f>
        <v>6.4680000000000001E-2</v>
      </c>
      <c r="S238" s="140">
        <v>0</v>
      </c>
      <c r="T238" s="141">
        <f>S238*H238</f>
        <v>0</v>
      </c>
      <c r="AR238" s="142" t="s">
        <v>174</v>
      </c>
      <c r="AT238" s="142" t="s">
        <v>203</v>
      </c>
      <c r="AU238" s="142" t="s">
        <v>86</v>
      </c>
      <c r="AY238" s="16" t="s">
        <v>133</v>
      </c>
      <c r="BE238" s="143">
        <f>IF(N238="základní",J238,0)</f>
        <v>0</v>
      </c>
      <c r="BF238" s="143">
        <f>IF(N238="snížená",J238,0)</f>
        <v>0</v>
      </c>
      <c r="BG238" s="143">
        <f>IF(N238="zákl. přenesená",J238,0)</f>
        <v>0</v>
      </c>
      <c r="BH238" s="143">
        <f>IF(N238="sníž. přenesená",J238,0)</f>
        <v>0</v>
      </c>
      <c r="BI238" s="143">
        <f>IF(N238="nulová",J238,0)</f>
        <v>0</v>
      </c>
      <c r="BJ238" s="16" t="s">
        <v>84</v>
      </c>
      <c r="BK238" s="143">
        <f>ROUND(I238*H238,2)</f>
        <v>0</v>
      </c>
      <c r="BL238" s="16" t="s">
        <v>140</v>
      </c>
      <c r="BM238" s="142" t="s">
        <v>591</v>
      </c>
    </row>
    <row r="239" spans="2:65" s="13" customFormat="1" ht="11.25">
      <c r="B239" s="151"/>
      <c r="D239" s="145" t="s">
        <v>153</v>
      </c>
      <c r="E239" s="152" t="s">
        <v>1</v>
      </c>
      <c r="F239" s="153" t="s">
        <v>590</v>
      </c>
      <c r="H239" s="154">
        <v>2.94</v>
      </c>
      <c r="I239" s="155"/>
      <c r="L239" s="151"/>
      <c r="M239" s="156"/>
      <c r="T239" s="157"/>
      <c r="AT239" s="152" t="s">
        <v>153</v>
      </c>
      <c r="AU239" s="152" t="s">
        <v>86</v>
      </c>
      <c r="AV239" s="13" t="s">
        <v>86</v>
      </c>
      <c r="AW239" s="13" t="s">
        <v>32</v>
      </c>
      <c r="AX239" s="13" t="s">
        <v>76</v>
      </c>
      <c r="AY239" s="152" t="s">
        <v>133</v>
      </c>
    </row>
    <row r="240" spans="2:65" s="14" customFormat="1" ht="11.25">
      <c r="B240" s="158"/>
      <c r="D240" s="145" t="s">
        <v>153</v>
      </c>
      <c r="E240" s="159" t="s">
        <v>1</v>
      </c>
      <c r="F240" s="160" t="s">
        <v>158</v>
      </c>
      <c r="H240" s="161">
        <v>2.94</v>
      </c>
      <c r="I240" s="162"/>
      <c r="L240" s="158"/>
      <c r="M240" s="163"/>
      <c r="T240" s="164"/>
      <c r="AT240" s="159" t="s">
        <v>153</v>
      </c>
      <c r="AU240" s="159" t="s">
        <v>86</v>
      </c>
      <c r="AV240" s="14" t="s">
        <v>140</v>
      </c>
      <c r="AW240" s="14" t="s">
        <v>32</v>
      </c>
      <c r="AX240" s="14" t="s">
        <v>84</v>
      </c>
      <c r="AY240" s="159" t="s">
        <v>133</v>
      </c>
    </row>
    <row r="241" spans="2:65" s="1" customFormat="1" ht="24.2" customHeight="1">
      <c r="B241" s="31"/>
      <c r="C241" s="131" t="s">
        <v>330</v>
      </c>
      <c r="D241" s="131" t="s">
        <v>135</v>
      </c>
      <c r="E241" s="132" t="s">
        <v>356</v>
      </c>
      <c r="F241" s="133" t="s">
        <v>357</v>
      </c>
      <c r="G241" s="134" t="s">
        <v>296</v>
      </c>
      <c r="H241" s="135">
        <v>1</v>
      </c>
      <c r="I241" s="136"/>
      <c r="J241" s="137">
        <f>ROUND(I241*H241,2)</f>
        <v>0</v>
      </c>
      <c r="K241" s="133" t="s">
        <v>358</v>
      </c>
      <c r="L241" s="31"/>
      <c r="M241" s="138" t="s">
        <v>1</v>
      </c>
      <c r="N241" s="139" t="s">
        <v>41</v>
      </c>
      <c r="P241" s="140">
        <f>O241*H241</f>
        <v>0</v>
      </c>
      <c r="Q241" s="140">
        <v>0.10940999999999999</v>
      </c>
      <c r="R241" s="140">
        <f>Q241*H241</f>
        <v>0.10940999999999999</v>
      </c>
      <c r="S241" s="140">
        <v>0</v>
      </c>
      <c r="T241" s="141">
        <f>S241*H241</f>
        <v>0</v>
      </c>
      <c r="AR241" s="142" t="s">
        <v>140</v>
      </c>
      <c r="AT241" s="142" t="s">
        <v>135</v>
      </c>
      <c r="AU241" s="142" t="s">
        <v>86</v>
      </c>
      <c r="AY241" s="16" t="s">
        <v>133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6" t="s">
        <v>84</v>
      </c>
      <c r="BK241" s="143">
        <f>ROUND(I241*H241,2)</f>
        <v>0</v>
      </c>
      <c r="BL241" s="16" t="s">
        <v>140</v>
      </c>
      <c r="BM241" s="142" t="s">
        <v>592</v>
      </c>
    </row>
    <row r="242" spans="2:65" s="1" customFormat="1" ht="21.75" customHeight="1">
      <c r="B242" s="31"/>
      <c r="C242" s="165" t="s">
        <v>340</v>
      </c>
      <c r="D242" s="165" t="s">
        <v>203</v>
      </c>
      <c r="E242" s="166" t="s">
        <v>361</v>
      </c>
      <c r="F242" s="167" t="s">
        <v>362</v>
      </c>
      <c r="G242" s="168" t="s">
        <v>296</v>
      </c>
      <c r="H242" s="169">
        <v>1</v>
      </c>
      <c r="I242" s="170"/>
      <c r="J242" s="171">
        <f>ROUND(I242*H242,2)</f>
        <v>0</v>
      </c>
      <c r="K242" s="167" t="s">
        <v>358</v>
      </c>
      <c r="L242" s="172"/>
      <c r="M242" s="173" t="s">
        <v>1</v>
      </c>
      <c r="N242" s="174" t="s">
        <v>41</v>
      </c>
      <c r="P242" s="140">
        <f>O242*H242</f>
        <v>0</v>
      </c>
      <c r="Q242" s="140">
        <v>6.1000000000000004E-3</v>
      </c>
      <c r="R242" s="140">
        <f>Q242*H242</f>
        <v>6.1000000000000004E-3</v>
      </c>
      <c r="S242" s="140">
        <v>0</v>
      </c>
      <c r="T242" s="141">
        <f>S242*H242</f>
        <v>0</v>
      </c>
      <c r="AR242" s="142" t="s">
        <v>174</v>
      </c>
      <c r="AT242" s="142" t="s">
        <v>203</v>
      </c>
      <c r="AU242" s="142" t="s">
        <v>86</v>
      </c>
      <c r="AY242" s="16" t="s">
        <v>133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6" t="s">
        <v>84</v>
      </c>
      <c r="BK242" s="143">
        <f>ROUND(I242*H242,2)</f>
        <v>0</v>
      </c>
      <c r="BL242" s="16" t="s">
        <v>140</v>
      </c>
      <c r="BM242" s="142" t="s">
        <v>593</v>
      </c>
    </row>
    <row r="243" spans="2:65" s="1" customFormat="1" ht="24.2" customHeight="1">
      <c r="B243" s="31"/>
      <c r="C243" s="131" t="s">
        <v>345</v>
      </c>
      <c r="D243" s="131" t="s">
        <v>135</v>
      </c>
      <c r="E243" s="132" t="s">
        <v>365</v>
      </c>
      <c r="F243" s="133" t="s">
        <v>366</v>
      </c>
      <c r="G243" s="134" t="s">
        <v>296</v>
      </c>
      <c r="H243" s="135">
        <v>1</v>
      </c>
      <c r="I243" s="136"/>
      <c r="J243" s="137">
        <f>ROUND(I243*H243,2)</f>
        <v>0</v>
      </c>
      <c r="K243" s="133" t="s">
        <v>139</v>
      </c>
      <c r="L243" s="31"/>
      <c r="M243" s="138" t="s">
        <v>1</v>
      </c>
      <c r="N243" s="139" t="s">
        <v>41</v>
      </c>
      <c r="P243" s="140">
        <f>O243*H243</f>
        <v>0</v>
      </c>
      <c r="Q243" s="140">
        <v>6.9999999999999999E-4</v>
      </c>
      <c r="R243" s="140">
        <f>Q243*H243</f>
        <v>6.9999999999999999E-4</v>
      </c>
      <c r="S243" s="140">
        <v>0</v>
      </c>
      <c r="T243" s="141">
        <f>S243*H243</f>
        <v>0</v>
      </c>
      <c r="AR243" s="142" t="s">
        <v>140</v>
      </c>
      <c r="AT243" s="142" t="s">
        <v>135</v>
      </c>
      <c r="AU243" s="142" t="s">
        <v>86</v>
      </c>
      <c r="AY243" s="16" t="s">
        <v>133</v>
      </c>
      <c r="BE243" s="143">
        <f>IF(N243="základní",J243,0)</f>
        <v>0</v>
      </c>
      <c r="BF243" s="143">
        <f>IF(N243="snížená",J243,0)</f>
        <v>0</v>
      </c>
      <c r="BG243" s="143">
        <f>IF(N243="zákl. přenesená",J243,0)</f>
        <v>0</v>
      </c>
      <c r="BH243" s="143">
        <f>IF(N243="sníž. přenesená",J243,0)</f>
        <v>0</v>
      </c>
      <c r="BI243" s="143">
        <f>IF(N243="nulová",J243,0)</f>
        <v>0</v>
      </c>
      <c r="BJ243" s="16" t="s">
        <v>84</v>
      </c>
      <c r="BK243" s="143">
        <f>ROUND(I243*H243,2)</f>
        <v>0</v>
      </c>
      <c r="BL243" s="16" t="s">
        <v>140</v>
      </c>
      <c r="BM243" s="142" t="s">
        <v>594</v>
      </c>
    </row>
    <row r="244" spans="2:65" s="1" customFormat="1" ht="24.2" customHeight="1">
      <c r="B244" s="31"/>
      <c r="C244" s="165" t="s">
        <v>350</v>
      </c>
      <c r="D244" s="165" t="s">
        <v>203</v>
      </c>
      <c r="E244" s="166" t="s">
        <v>369</v>
      </c>
      <c r="F244" s="167" t="s">
        <v>370</v>
      </c>
      <c r="G244" s="168" t="s">
        <v>296</v>
      </c>
      <c r="H244" s="169">
        <v>1</v>
      </c>
      <c r="I244" s="170"/>
      <c r="J244" s="171">
        <f>ROUND(I244*H244,2)</f>
        <v>0</v>
      </c>
      <c r="K244" s="167" t="s">
        <v>139</v>
      </c>
      <c r="L244" s="172"/>
      <c r="M244" s="173" t="s">
        <v>1</v>
      </c>
      <c r="N244" s="174" t="s">
        <v>41</v>
      </c>
      <c r="P244" s="140">
        <f>O244*H244</f>
        <v>0</v>
      </c>
      <c r="Q244" s="140">
        <v>1.2999999999999999E-3</v>
      </c>
      <c r="R244" s="140">
        <f>Q244*H244</f>
        <v>1.2999999999999999E-3</v>
      </c>
      <c r="S244" s="140">
        <v>0</v>
      </c>
      <c r="T244" s="141">
        <f>S244*H244</f>
        <v>0</v>
      </c>
      <c r="AR244" s="142" t="s">
        <v>174</v>
      </c>
      <c r="AT244" s="142" t="s">
        <v>203</v>
      </c>
      <c r="AU244" s="142" t="s">
        <v>86</v>
      </c>
      <c r="AY244" s="16" t="s">
        <v>133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6" t="s">
        <v>84</v>
      </c>
      <c r="BK244" s="143">
        <f>ROUND(I244*H244,2)</f>
        <v>0</v>
      </c>
      <c r="BL244" s="16" t="s">
        <v>140</v>
      </c>
      <c r="BM244" s="142" t="s">
        <v>595</v>
      </c>
    </row>
    <row r="245" spans="2:65" s="11" customFormat="1" ht="22.9" customHeight="1">
      <c r="B245" s="119"/>
      <c r="D245" s="120" t="s">
        <v>75</v>
      </c>
      <c r="E245" s="129" t="s">
        <v>372</v>
      </c>
      <c r="F245" s="129" t="s">
        <v>373</v>
      </c>
      <c r="I245" s="122"/>
      <c r="J245" s="130">
        <f>BK245</f>
        <v>0</v>
      </c>
      <c r="L245" s="119"/>
      <c r="M245" s="124"/>
      <c r="P245" s="125">
        <f>SUM(P246:P251)</f>
        <v>0</v>
      </c>
      <c r="R245" s="125">
        <f>SUM(R246:R251)</f>
        <v>0</v>
      </c>
      <c r="T245" s="126">
        <f>SUM(T246:T251)</f>
        <v>0</v>
      </c>
      <c r="AR245" s="120" t="s">
        <v>84</v>
      </c>
      <c r="AT245" s="127" t="s">
        <v>75</v>
      </c>
      <c r="AU245" s="127" t="s">
        <v>84</v>
      </c>
      <c r="AY245" s="120" t="s">
        <v>133</v>
      </c>
      <c r="BK245" s="128">
        <f>SUM(BK246:BK251)</f>
        <v>0</v>
      </c>
    </row>
    <row r="246" spans="2:65" s="1" customFormat="1" ht="24.2" customHeight="1">
      <c r="B246" s="31"/>
      <c r="C246" s="131" t="s">
        <v>355</v>
      </c>
      <c r="D246" s="131" t="s">
        <v>135</v>
      </c>
      <c r="E246" s="132" t="s">
        <v>375</v>
      </c>
      <c r="F246" s="133" t="s">
        <v>376</v>
      </c>
      <c r="G246" s="134" t="s">
        <v>194</v>
      </c>
      <c r="H246" s="135">
        <v>48.418999999999997</v>
      </c>
      <c r="I246" s="136"/>
      <c r="J246" s="137">
        <f>ROUND(I246*H246,2)</f>
        <v>0</v>
      </c>
      <c r="K246" s="133" t="s">
        <v>139</v>
      </c>
      <c r="L246" s="31"/>
      <c r="M246" s="138" t="s">
        <v>1</v>
      </c>
      <c r="N246" s="139" t="s">
        <v>41</v>
      </c>
      <c r="P246" s="140">
        <f>O246*H246</f>
        <v>0</v>
      </c>
      <c r="Q246" s="140">
        <v>0</v>
      </c>
      <c r="R246" s="140">
        <f>Q246*H246</f>
        <v>0</v>
      </c>
      <c r="S246" s="140">
        <v>0</v>
      </c>
      <c r="T246" s="141">
        <f>S246*H246</f>
        <v>0</v>
      </c>
      <c r="AR246" s="142" t="s">
        <v>140</v>
      </c>
      <c r="AT246" s="142" t="s">
        <v>135</v>
      </c>
      <c r="AU246" s="142" t="s">
        <v>86</v>
      </c>
      <c r="AY246" s="16" t="s">
        <v>133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6" t="s">
        <v>84</v>
      </c>
      <c r="BK246" s="143">
        <f>ROUND(I246*H246,2)</f>
        <v>0</v>
      </c>
      <c r="BL246" s="16" t="s">
        <v>140</v>
      </c>
      <c r="BM246" s="142" t="s">
        <v>596</v>
      </c>
    </row>
    <row r="247" spans="2:65" s="1" customFormat="1" ht="21.75" customHeight="1">
      <c r="B247" s="31"/>
      <c r="C247" s="131" t="s">
        <v>360</v>
      </c>
      <c r="D247" s="131" t="s">
        <v>135</v>
      </c>
      <c r="E247" s="132" t="s">
        <v>379</v>
      </c>
      <c r="F247" s="133" t="s">
        <v>380</v>
      </c>
      <c r="G247" s="134" t="s">
        <v>194</v>
      </c>
      <c r="H247" s="135">
        <v>48.418999999999997</v>
      </c>
      <c r="I247" s="136"/>
      <c r="J247" s="137">
        <f>ROUND(I247*H247,2)</f>
        <v>0</v>
      </c>
      <c r="K247" s="133" t="s">
        <v>139</v>
      </c>
      <c r="L247" s="31"/>
      <c r="M247" s="138" t="s">
        <v>1</v>
      </c>
      <c r="N247" s="139" t="s">
        <v>41</v>
      </c>
      <c r="P247" s="140">
        <f>O247*H247</f>
        <v>0</v>
      </c>
      <c r="Q247" s="140">
        <v>0</v>
      </c>
      <c r="R247" s="140">
        <f>Q247*H247</f>
        <v>0</v>
      </c>
      <c r="S247" s="140">
        <v>0</v>
      </c>
      <c r="T247" s="141">
        <f>S247*H247</f>
        <v>0</v>
      </c>
      <c r="AR247" s="142" t="s">
        <v>140</v>
      </c>
      <c r="AT247" s="142" t="s">
        <v>135</v>
      </c>
      <c r="AU247" s="142" t="s">
        <v>86</v>
      </c>
      <c r="AY247" s="16" t="s">
        <v>133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6" t="s">
        <v>84</v>
      </c>
      <c r="BK247" s="143">
        <f>ROUND(I247*H247,2)</f>
        <v>0</v>
      </c>
      <c r="BL247" s="16" t="s">
        <v>140</v>
      </c>
      <c r="BM247" s="142" t="s">
        <v>597</v>
      </c>
    </row>
    <row r="248" spans="2:65" s="1" customFormat="1" ht="24.2" customHeight="1">
      <c r="B248" s="31"/>
      <c r="C248" s="131" t="s">
        <v>364</v>
      </c>
      <c r="D248" s="131" t="s">
        <v>135</v>
      </c>
      <c r="E248" s="132" t="s">
        <v>383</v>
      </c>
      <c r="F248" s="133" t="s">
        <v>384</v>
      </c>
      <c r="G248" s="134" t="s">
        <v>194</v>
      </c>
      <c r="H248" s="135">
        <v>677.86599999999999</v>
      </c>
      <c r="I248" s="136"/>
      <c r="J248" s="137">
        <f>ROUND(I248*H248,2)</f>
        <v>0</v>
      </c>
      <c r="K248" s="133" t="s">
        <v>1</v>
      </c>
      <c r="L248" s="31"/>
      <c r="M248" s="138" t="s">
        <v>1</v>
      </c>
      <c r="N248" s="139" t="s">
        <v>41</v>
      </c>
      <c r="P248" s="140">
        <f>O248*H248</f>
        <v>0</v>
      </c>
      <c r="Q248" s="140">
        <v>0</v>
      </c>
      <c r="R248" s="140">
        <f>Q248*H248</f>
        <v>0</v>
      </c>
      <c r="S248" s="140">
        <v>0</v>
      </c>
      <c r="T248" s="141">
        <f>S248*H248</f>
        <v>0</v>
      </c>
      <c r="AR248" s="142" t="s">
        <v>140</v>
      </c>
      <c r="AT248" s="142" t="s">
        <v>135</v>
      </c>
      <c r="AU248" s="142" t="s">
        <v>86</v>
      </c>
      <c r="AY248" s="16" t="s">
        <v>133</v>
      </c>
      <c r="BE248" s="143">
        <f>IF(N248="základní",J248,0)</f>
        <v>0</v>
      </c>
      <c r="BF248" s="143">
        <f>IF(N248="snížená",J248,0)</f>
        <v>0</v>
      </c>
      <c r="BG248" s="143">
        <f>IF(N248="zákl. přenesená",J248,0)</f>
        <v>0</v>
      </c>
      <c r="BH248" s="143">
        <f>IF(N248="sníž. přenesená",J248,0)</f>
        <v>0</v>
      </c>
      <c r="BI248" s="143">
        <f>IF(N248="nulová",J248,0)</f>
        <v>0</v>
      </c>
      <c r="BJ248" s="16" t="s">
        <v>84</v>
      </c>
      <c r="BK248" s="143">
        <f>ROUND(I248*H248,2)</f>
        <v>0</v>
      </c>
      <c r="BL248" s="16" t="s">
        <v>140</v>
      </c>
      <c r="BM248" s="142" t="s">
        <v>598</v>
      </c>
    </row>
    <row r="249" spans="2:65" s="13" customFormat="1" ht="11.25">
      <c r="B249" s="151"/>
      <c r="D249" s="145" t="s">
        <v>153</v>
      </c>
      <c r="E249" s="152" t="s">
        <v>1</v>
      </c>
      <c r="F249" s="153" t="s">
        <v>599</v>
      </c>
      <c r="H249" s="154">
        <v>677.86599999999999</v>
      </c>
      <c r="I249" s="155"/>
      <c r="L249" s="151"/>
      <c r="M249" s="156"/>
      <c r="T249" s="157"/>
      <c r="AT249" s="152" t="s">
        <v>153</v>
      </c>
      <c r="AU249" s="152" t="s">
        <v>86</v>
      </c>
      <c r="AV249" s="13" t="s">
        <v>86</v>
      </c>
      <c r="AW249" s="13" t="s">
        <v>32</v>
      </c>
      <c r="AX249" s="13" t="s">
        <v>76</v>
      </c>
      <c r="AY249" s="152" t="s">
        <v>133</v>
      </c>
    </row>
    <row r="250" spans="2:65" s="14" customFormat="1" ht="11.25">
      <c r="B250" s="158"/>
      <c r="D250" s="145" t="s">
        <v>153</v>
      </c>
      <c r="E250" s="159" t="s">
        <v>1</v>
      </c>
      <c r="F250" s="160" t="s">
        <v>158</v>
      </c>
      <c r="H250" s="161">
        <v>677.86599999999999</v>
      </c>
      <c r="I250" s="162"/>
      <c r="L250" s="158"/>
      <c r="M250" s="163"/>
      <c r="T250" s="164"/>
      <c r="AT250" s="159" t="s">
        <v>153</v>
      </c>
      <c r="AU250" s="159" t="s">
        <v>86</v>
      </c>
      <c r="AV250" s="14" t="s">
        <v>140</v>
      </c>
      <c r="AW250" s="14" t="s">
        <v>32</v>
      </c>
      <c r="AX250" s="14" t="s">
        <v>84</v>
      </c>
      <c r="AY250" s="159" t="s">
        <v>133</v>
      </c>
    </row>
    <row r="251" spans="2:65" s="1" customFormat="1" ht="44.25" customHeight="1">
      <c r="B251" s="31"/>
      <c r="C251" s="131" t="s">
        <v>368</v>
      </c>
      <c r="D251" s="131" t="s">
        <v>135</v>
      </c>
      <c r="E251" s="132" t="s">
        <v>393</v>
      </c>
      <c r="F251" s="133" t="s">
        <v>394</v>
      </c>
      <c r="G251" s="134" t="s">
        <v>194</v>
      </c>
      <c r="H251" s="135">
        <v>48.418999999999997</v>
      </c>
      <c r="I251" s="136"/>
      <c r="J251" s="137">
        <f>ROUND(I251*H251,2)</f>
        <v>0</v>
      </c>
      <c r="K251" s="133" t="s">
        <v>139</v>
      </c>
      <c r="L251" s="31"/>
      <c r="M251" s="138" t="s">
        <v>1</v>
      </c>
      <c r="N251" s="139" t="s">
        <v>41</v>
      </c>
      <c r="P251" s="140">
        <f>O251*H251</f>
        <v>0</v>
      </c>
      <c r="Q251" s="140">
        <v>0</v>
      </c>
      <c r="R251" s="140">
        <f>Q251*H251</f>
        <v>0</v>
      </c>
      <c r="S251" s="140">
        <v>0</v>
      </c>
      <c r="T251" s="141">
        <f>S251*H251</f>
        <v>0</v>
      </c>
      <c r="AR251" s="142" t="s">
        <v>140</v>
      </c>
      <c r="AT251" s="142" t="s">
        <v>135</v>
      </c>
      <c r="AU251" s="142" t="s">
        <v>86</v>
      </c>
      <c r="AY251" s="16" t="s">
        <v>133</v>
      </c>
      <c r="BE251" s="143">
        <f>IF(N251="základní",J251,0)</f>
        <v>0</v>
      </c>
      <c r="BF251" s="143">
        <f>IF(N251="snížená",J251,0)</f>
        <v>0</v>
      </c>
      <c r="BG251" s="143">
        <f>IF(N251="zákl. přenesená",J251,0)</f>
        <v>0</v>
      </c>
      <c r="BH251" s="143">
        <f>IF(N251="sníž. přenesená",J251,0)</f>
        <v>0</v>
      </c>
      <c r="BI251" s="143">
        <f>IF(N251="nulová",J251,0)</f>
        <v>0</v>
      </c>
      <c r="BJ251" s="16" t="s">
        <v>84</v>
      </c>
      <c r="BK251" s="143">
        <f>ROUND(I251*H251,2)</f>
        <v>0</v>
      </c>
      <c r="BL251" s="16" t="s">
        <v>140</v>
      </c>
      <c r="BM251" s="142" t="s">
        <v>600</v>
      </c>
    </row>
    <row r="252" spans="2:65" s="11" customFormat="1" ht="22.9" customHeight="1">
      <c r="B252" s="119"/>
      <c r="D252" s="120" t="s">
        <v>75</v>
      </c>
      <c r="E252" s="129" t="s">
        <v>396</v>
      </c>
      <c r="F252" s="129" t="s">
        <v>397</v>
      </c>
      <c r="I252" s="122"/>
      <c r="J252" s="130">
        <f>BK252</f>
        <v>0</v>
      </c>
      <c r="L252" s="119"/>
      <c r="M252" s="124"/>
      <c r="P252" s="125">
        <f>P253</f>
        <v>0</v>
      </c>
      <c r="R252" s="125">
        <f>R253</f>
        <v>0</v>
      </c>
      <c r="T252" s="126">
        <f>T253</f>
        <v>0</v>
      </c>
      <c r="AR252" s="120" t="s">
        <v>84</v>
      </c>
      <c r="AT252" s="127" t="s">
        <v>75</v>
      </c>
      <c r="AU252" s="127" t="s">
        <v>84</v>
      </c>
      <c r="AY252" s="120" t="s">
        <v>133</v>
      </c>
      <c r="BK252" s="128">
        <f>BK253</f>
        <v>0</v>
      </c>
    </row>
    <row r="253" spans="2:65" s="1" customFormat="1" ht="24.2" customHeight="1">
      <c r="B253" s="31"/>
      <c r="C253" s="131" t="s">
        <v>374</v>
      </c>
      <c r="D253" s="131" t="s">
        <v>135</v>
      </c>
      <c r="E253" s="132" t="s">
        <v>399</v>
      </c>
      <c r="F253" s="133" t="s">
        <v>400</v>
      </c>
      <c r="G253" s="134" t="s">
        <v>194</v>
      </c>
      <c r="H253" s="135">
        <v>81.671999999999997</v>
      </c>
      <c r="I253" s="136"/>
      <c r="J253" s="137">
        <f>ROUND(I253*H253,2)</f>
        <v>0</v>
      </c>
      <c r="K253" s="133" t="s">
        <v>139</v>
      </c>
      <c r="L253" s="31"/>
      <c r="M253" s="138" t="s">
        <v>1</v>
      </c>
      <c r="N253" s="139" t="s">
        <v>41</v>
      </c>
      <c r="P253" s="140">
        <f>O253*H253</f>
        <v>0</v>
      </c>
      <c r="Q253" s="140">
        <v>0</v>
      </c>
      <c r="R253" s="140">
        <f>Q253*H253</f>
        <v>0</v>
      </c>
      <c r="S253" s="140">
        <v>0</v>
      </c>
      <c r="T253" s="141">
        <f>S253*H253</f>
        <v>0</v>
      </c>
      <c r="AR253" s="142" t="s">
        <v>140</v>
      </c>
      <c r="AT253" s="142" t="s">
        <v>135</v>
      </c>
      <c r="AU253" s="142" t="s">
        <v>86</v>
      </c>
      <c r="AY253" s="16" t="s">
        <v>133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6" t="s">
        <v>84</v>
      </c>
      <c r="BK253" s="143">
        <f>ROUND(I253*H253,2)</f>
        <v>0</v>
      </c>
      <c r="BL253" s="16" t="s">
        <v>140</v>
      </c>
      <c r="BM253" s="142" t="s">
        <v>601</v>
      </c>
    </row>
    <row r="254" spans="2:65" s="11" customFormat="1" ht="25.9" customHeight="1">
      <c r="B254" s="119"/>
      <c r="D254" s="120" t="s">
        <v>75</v>
      </c>
      <c r="E254" s="121" t="s">
        <v>402</v>
      </c>
      <c r="F254" s="121" t="s">
        <v>403</v>
      </c>
      <c r="I254" s="122"/>
      <c r="J254" s="123">
        <f>BK254</f>
        <v>0</v>
      </c>
      <c r="L254" s="119"/>
      <c r="M254" s="124"/>
      <c r="P254" s="125">
        <f>P255+P257</f>
        <v>0</v>
      </c>
      <c r="R254" s="125">
        <f>R255+R257</f>
        <v>0</v>
      </c>
      <c r="T254" s="126">
        <f>T255+T257</f>
        <v>0</v>
      </c>
      <c r="AR254" s="120" t="s">
        <v>159</v>
      </c>
      <c r="AT254" s="127" t="s">
        <v>75</v>
      </c>
      <c r="AU254" s="127" t="s">
        <v>76</v>
      </c>
      <c r="AY254" s="120" t="s">
        <v>133</v>
      </c>
      <c r="BK254" s="128">
        <f>BK255+BK257</f>
        <v>0</v>
      </c>
    </row>
    <row r="255" spans="2:65" s="11" customFormat="1" ht="22.9" customHeight="1">
      <c r="B255" s="119"/>
      <c r="D255" s="120" t="s">
        <v>75</v>
      </c>
      <c r="E255" s="129" t="s">
        <v>404</v>
      </c>
      <c r="F255" s="129" t="s">
        <v>405</v>
      </c>
      <c r="I255" s="122"/>
      <c r="J255" s="130">
        <f>BK255</f>
        <v>0</v>
      </c>
      <c r="L255" s="119"/>
      <c r="M255" s="124"/>
      <c r="P255" s="125">
        <f>P256</f>
        <v>0</v>
      </c>
      <c r="R255" s="125">
        <f>R256</f>
        <v>0</v>
      </c>
      <c r="T255" s="126">
        <f>T256</f>
        <v>0</v>
      </c>
      <c r="AR255" s="120" t="s">
        <v>159</v>
      </c>
      <c r="AT255" s="127" t="s">
        <v>75</v>
      </c>
      <c r="AU255" s="127" t="s">
        <v>84</v>
      </c>
      <c r="AY255" s="120" t="s">
        <v>133</v>
      </c>
      <c r="BK255" s="128">
        <f>BK256</f>
        <v>0</v>
      </c>
    </row>
    <row r="256" spans="2:65" s="1" customFormat="1" ht="16.5" customHeight="1">
      <c r="B256" s="31"/>
      <c r="C256" s="131" t="s">
        <v>378</v>
      </c>
      <c r="D256" s="131" t="s">
        <v>135</v>
      </c>
      <c r="E256" s="132" t="s">
        <v>412</v>
      </c>
      <c r="F256" s="133" t="s">
        <v>413</v>
      </c>
      <c r="G256" s="134" t="s">
        <v>408</v>
      </c>
      <c r="H256" s="135">
        <v>1</v>
      </c>
      <c r="I256" s="136"/>
      <c r="J256" s="137">
        <f>ROUND(I256*H256,2)</f>
        <v>0</v>
      </c>
      <c r="K256" s="133" t="s">
        <v>139</v>
      </c>
      <c r="L256" s="31"/>
      <c r="M256" s="138" t="s">
        <v>1</v>
      </c>
      <c r="N256" s="139" t="s">
        <v>41</v>
      </c>
      <c r="P256" s="140">
        <f>O256*H256</f>
        <v>0</v>
      </c>
      <c r="Q256" s="140">
        <v>0</v>
      </c>
      <c r="R256" s="140">
        <f>Q256*H256</f>
        <v>0</v>
      </c>
      <c r="S256" s="140">
        <v>0</v>
      </c>
      <c r="T256" s="141">
        <f>S256*H256</f>
        <v>0</v>
      </c>
      <c r="AR256" s="142" t="s">
        <v>409</v>
      </c>
      <c r="AT256" s="142" t="s">
        <v>135</v>
      </c>
      <c r="AU256" s="142" t="s">
        <v>86</v>
      </c>
      <c r="AY256" s="16" t="s">
        <v>133</v>
      </c>
      <c r="BE256" s="143">
        <f>IF(N256="základní",J256,0)</f>
        <v>0</v>
      </c>
      <c r="BF256" s="143">
        <f>IF(N256="snížená",J256,0)</f>
        <v>0</v>
      </c>
      <c r="BG256" s="143">
        <f>IF(N256="zákl. přenesená",J256,0)</f>
        <v>0</v>
      </c>
      <c r="BH256" s="143">
        <f>IF(N256="sníž. přenesená",J256,0)</f>
        <v>0</v>
      </c>
      <c r="BI256" s="143">
        <f>IF(N256="nulová",J256,0)</f>
        <v>0</v>
      </c>
      <c r="BJ256" s="16" t="s">
        <v>84</v>
      </c>
      <c r="BK256" s="143">
        <f>ROUND(I256*H256,2)</f>
        <v>0</v>
      </c>
      <c r="BL256" s="16" t="s">
        <v>409</v>
      </c>
      <c r="BM256" s="142" t="s">
        <v>602</v>
      </c>
    </row>
    <row r="257" spans="2:65" s="11" customFormat="1" ht="22.9" customHeight="1">
      <c r="B257" s="119"/>
      <c r="D257" s="120" t="s">
        <v>75</v>
      </c>
      <c r="E257" s="129" t="s">
        <v>415</v>
      </c>
      <c r="F257" s="129" t="s">
        <v>416</v>
      </c>
      <c r="I257" s="122"/>
      <c r="J257" s="130">
        <f>BK257</f>
        <v>0</v>
      </c>
      <c r="L257" s="119"/>
      <c r="M257" s="124"/>
      <c r="P257" s="125">
        <f>P258</f>
        <v>0</v>
      </c>
      <c r="R257" s="125">
        <f>R258</f>
        <v>0</v>
      </c>
      <c r="T257" s="126">
        <f>T258</f>
        <v>0</v>
      </c>
      <c r="AR257" s="120" t="s">
        <v>159</v>
      </c>
      <c r="AT257" s="127" t="s">
        <v>75</v>
      </c>
      <c r="AU257" s="127" t="s">
        <v>84</v>
      </c>
      <c r="AY257" s="120" t="s">
        <v>133</v>
      </c>
      <c r="BK257" s="128">
        <f>BK258</f>
        <v>0</v>
      </c>
    </row>
    <row r="258" spans="2:65" s="1" customFormat="1" ht="16.5" customHeight="1">
      <c r="B258" s="31"/>
      <c r="C258" s="131" t="s">
        <v>382</v>
      </c>
      <c r="D258" s="131" t="s">
        <v>135</v>
      </c>
      <c r="E258" s="132" t="s">
        <v>418</v>
      </c>
      <c r="F258" s="133" t="s">
        <v>416</v>
      </c>
      <c r="G258" s="134" t="s">
        <v>408</v>
      </c>
      <c r="H258" s="135">
        <v>1</v>
      </c>
      <c r="I258" s="136"/>
      <c r="J258" s="137">
        <f>ROUND(I258*H258,2)</f>
        <v>0</v>
      </c>
      <c r="K258" s="133" t="s">
        <v>139</v>
      </c>
      <c r="L258" s="31"/>
      <c r="M258" s="175" t="s">
        <v>1</v>
      </c>
      <c r="N258" s="176" t="s">
        <v>41</v>
      </c>
      <c r="O258" s="177"/>
      <c r="P258" s="178">
        <f>O258*H258</f>
        <v>0</v>
      </c>
      <c r="Q258" s="178">
        <v>0</v>
      </c>
      <c r="R258" s="178">
        <f>Q258*H258</f>
        <v>0</v>
      </c>
      <c r="S258" s="178">
        <v>0</v>
      </c>
      <c r="T258" s="179">
        <f>S258*H258</f>
        <v>0</v>
      </c>
      <c r="AR258" s="142" t="s">
        <v>409</v>
      </c>
      <c r="AT258" s="142" t="s">
        <v>135</v>
      </c>
      <c r="AU258" s="142" t="s">
        <v>86</v>
      </c>
      <c r="AY258" s="16" t="s">
        <v>133</v>
      </c>
      <c r="BE258" s="143">
        <f>IF(N258="základní",J258,0)</f>
        <v>0</v>
      </c>
      <c r="BF258" s="143">
        <f>IF(N258="snížená",J258,0)</f>
        <v>0</v>
      </c>
      <c r="BG258" s="143">
        <f>IF(N258="zákl. přenesená",J258,0)</f>
        <v>0</v>
      </c>
      <c r="BH258" s="143">
        <f>IF(N258="sníž. přenesená",J258,0)</f>
        <v>0</v>
      </c>
      <c r="BI258" s="143">
        <f>IF(N258="nulová",J258,0)</f>
        <v>0</v>
      </c>
      <c r="BJ258" s="16" t="s">
        <v>84</v>
      </c>
      <c r="BK258" s="143">
        <f>ROUND(I258*H258,2)</f>
        <v>0</v>
      </c>
      <c r="BL258" s="16" t="s">
        <v>409</v>
      </c>
      <c r="BM258" s="142" t="s">
        <v>603</v>
      </c>
    </row>
    <row r="259" spans="2:65" s="1" customFormat="1" ht="6.95" customHeight="1">
      <c r="B259" s="43"/>
      <c r="C259" s="44"/>
      <c r="D259" s="44"/>
      <c r="E259" s="44"/>
      <c r="F259" s="44"/>
      <c r="G259" s="44"/>
      <c r="H259" s="44"/>
      <c r="I259" s="44"/>
      <c r="J259" s="44"/>
      <c r="K259" s="44"/>
      <c r="L259" s="31"/>
    </row>
  </sheetData>
  <sheetProtection algorithmName="SHA-512" hashValue="WLEs1tUkVUrHv2+r7+P5X2b4ozVkK5xBi7nFGDy8sGxQBc7exm5X7MYaRHrxScH6wyMiSwjSfaK9ua2As5J0HA==" saltValue="2dur2+Gsmgkq9gc3kLybmww9wdaBCWCmi5YyS/Z1PZYIGXE5EJur7HMUs6+qQRVbYeBHm/RgYqJfYVaoLLPMIw==" spinCount="100000" sheet="1" objects="1" scenarios="1" formatColumns="0" formatRows="0" autoFilter="0"/>
  <autoFilter ref="C126:K258" xr:uid="{00000000-0009-0000-0000-000003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54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6" t="s">
        <v>95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5" customHeight="1">
      <c r="B4" s="19"/>
      <c r="D4" s="20" t="s">
        <v>99</v>
      </c>
      <c r="L4" s="19"/>
      <c r="M4" s="87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26.25" customHeight="1">
      <c r="B7" s="19"/>
      <c r="E7" s="218" t="str">
        <f>'Rekapitulace stavby'!K6</f>
        <v>Rekonstrukce komunikací Akátová, Dubová, Smrková a Borová v obci Čakovičky</v>
      </c>
      <c r="F7" s="219"/>
      <c r="G7" s="219"/>
      <c r="H7" s="219"/>
      <c r="L7" s="19"/>
    </row>
    <row r="8" spans="2:46" s="1" customFormat="1" ht="12" customHeight="1">
      <c r="B8" s="31"/>
      <c r="D8" s="26" t="s">
        <v>100</v>
      </c>
      <c r="L8" s="31"/>
    </row>
    <row r="9" spans="2:46" s="1" customFormat="1" ht="16.5" customHeight="1">
      <c r="B9" s="31"/>
      <c r="E9" s="180" t="s">
        <v>604</v>
      </c>
      <c r="F9" s="220"/>
      <c r="G9" s="220"/>
      <c r="H9" s="220"/>
      <c r="L9" s="31"/>
    </row>
    <row r="10" spans="2:46" s="1" customFormat="1" ht="11.25">
      <c r="B10" s="31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24. 4. 2022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46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1" t="str">
        <f>'Rekapitulace stavby'!E14</f>
        <v>Vyplň údaj</v>
      </c>
      <c r="F18" s="202"/>
      <c r="G18" s="202"/>
      <c r="H18" s="202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6.5" customHeight="1">
      <c r="B27" s="88"/>
      <c r="E27" s="207" t="s">
        <v>1</v>
      </c>
      <c r="F27" s="207"/>
      <c r="G27" s="207"/>
      <c r="H27" s="207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36</v>
      </c>
      <c r="J30" s="65">
        <f>ROUND(J127,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4" t="s">
        <v>40</v>
      </c>
      <c r="E33" s="26" t="s">
        <v>41</v>
      </c>
      <c r="F33" s="90">
        <f>ROUND((SUM(BE127:BE253)),  2)</f>
        <v>0</v>
      </c>
      <c r="I33" s="91">
        <v>0.21</v>
      </c>
      <c r="J33" s="90">
        <f>ROUND(((SUM(BE127:BE253))*I33),  2)</f>
        <v>0</v>
      </c>
      <c r="L33" s="31"/>
    </row>
    <row r="34" spans="2:12" s="1" customFormat="1" ht="14.45" customHeight="1">
      <c r="B34" s="31"/>
      <c r="E34" s="26" t="s">
        <v>42</v>
      </c>
      <c r="F34" s="90">
        <f>ROUND((SUM(BF127:BF253)),  2)</f>
        <v>0</v>
      </c>
      <c r="I34" s="91">
        <v>0.15</v>
      </c>
      <c r="J34" s="90">
        <f>ROUND(((SUM(BF127:BF253))*I34),  2)</f>
        <v>0</v>
      </c>
      <c r="L34" s="31"/>
    </row>
    <row r="35" spans="2:12" s="1" customFormat="1" ht="14.45" hidden="1" customHeight="1">
      <c r="B35" s="31"/>
      <c r="E35" s="26" t="s">
        <v>43</v>
      </c>
      <c r="F35" s="90">
        <f>ROUND((SUM(BG127:BG253)),  2)</f>
        <v>0</v>
      </c>
      <c r="I35" s="91">
        <v>0.21</v>
      </c>
      <c r="J35" s="90">
        <f>0</f>
        <v>0</v>
      </c>
      <c r="L35" s="31"/>
    </row>
    <row r="36" spans="2:12" s="1" customFormat="1" ht="14.45" hidden="1" customHeight="1">
      <c r="B36" s="31"/>
      <c r="E36" s="26" t="s">
        <v>44</v>
      </c>
      <c r="F36" s="90">
        <f>ROUND((SUM(BH127:BH253)),  2)</f>
        <v>0</v>
      </c>
      <c r="I36" s="91">
        <v>0.15</v>
      </c>
      <c r="J36" s="90">
        <f>0</f>
        <v>0</v>
      </c>
      <c r="L36" s="31"/>
    </row>
    <row r="37" spans="2:12" s="1" customFormat="1" ht="14.45" hidden="1" customHeight="1">
      <c r="B37" s="31"/>
      <c r="E37" s="26" t="s">
        <v>45</v>
      </c>
      <c r="F37" s="90">
        <f>ROUND((SUM(BI127:BI253)),  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46</v>
      </c>
      <c r="E39" s="56"/>
      <c r="F39" s="56"/>
      <c r="G39" s="94" t="s">
        <v>47</v>
      </c>
      <c r="H39" s="95" t="s">
        <v>48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98" t="s">
        <v>52</v>
      </c>
      <c r="G61" s="42" t="s">
        <v>51</v>
      </c>
      <c r="H61" s="33"/>
      <c r="I61" s="33"/>
      <c r="J61" s="99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98" t="s">
        <v>52</v>
      </c>
      <c r="G76" s="42" t="s">
        <v>51</v>
      </c>
      <c r="H76" s="33"/>
      <c r="I76" s="33"/>
      <c r="J76" s="99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47" s="1" customFormat="1" ht="24.95" customHeight="1">
      <c r="B82" s="31"/>
      <c r="C82" s="20" t="s">
        <v>102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16</v>
      </c>
      <c r="L84" s="31"/>
    </row>
    <row r="85" spans="2:47" s="1" customFormat="1" ht="26.25" customHeight="1">
      <c r="B85" s="31"/>
      <c r="E85" s="218" t="str">
        <f>E7</f>
        <v>Rekonstrukce komunikací Akátová, Dubová, Smrková a Borová v obci Čakovičky</v>
      </c>
      <c r="F85" s="219"/>
      <c r="G85" s="219"/>
      <c r="H85" s="219"/>
      <c r="L85" s="31"/>
    </row>
    <row r="86" spans="2:47" s="1" customFormat="1" ht="12" customHeight="1">
      <c r="B86" s="31"/>
      <c r="C86" s="26" t="s">
        <v>100</v>
      </c>
      <c r="L86" s="31"/>
    </row>
    <row r="87" spans="2:47" s="1" customFormat="1" ht="16.5" customHeight="1">
      <c r="B87" s="31"/>
      <c r="E87" s="180" t="str">
        <f>E9</f>
        <v>04 - Trasa 4 - komunikace  ulice Borová</v>
      </c>
      <c r="F87" s="220"/>
      <c r="G87" s="220"/>
      <c r="H87" s="220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20</v>
      </c>
      <c r="F89" s="24" t="str">
        <f>F12</f>
        <v>obec Čakovičky</v>
      </c>
      <c r="I89" s="26" t="s">
        <v>22</v>
      </c>
      <c r="J89" s="51" t="str">
        <f>IF(J12="","",J12)</f>
        <v>24. 4. 2022</v>
      </c>
      <c r="L89" s="31"/>
    </row>
    <row r="90" spans="2:47" s="1" customFormat="1" ht="6.95" customHeight="1">
      <c r="B90" s="31"/>
      <c r="L90" s="31"/>
    </row>
    <row r="91" spans="2:47" s="1" customFormat="1" ht="40.15" customHeight="1">
      <c r="B91" s="31"/>
      <c r="C91" s="26" t="s">
        <v>24</v>
      </c>
      <c r="F91" s="24" t="str">
        <f>E15</f>
        <v>Obec Čakovičky , Kojetická 32 , 250 63 Čakovičky</v>
      </c>
      <c r="I91" s="26" t="s">
        <v>30</v>
      </c>
      <c r="J91" s="29" t="str">
        <f>E21</f>
        <v>GRP geodézie a projekce, Ing. Iva Rotheová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0" t="s">
        <v>103</v>
      </c>
      <c r="D94" s="92"/>
      <c r="E94" s="92"/>
      <c r="F94" s="92"/>
      <c r="G94" s="92"/>
      <c r="H94" s="92"/>
      <c r="I94" s="92"/>
      <c r="J94" s="101" t="s">
        <v>104</v>
      </c>
      <c r="K94" s="92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2" t="s">
        <v>105</v>
      </c>
      <c r="J96" s="65">
        <f>J127</f>
        <v>0</v>
      </c>
      <c r="L96" s="31"/>
      <c r="AU96" s="16" t="s">
        <v>106</v>
      </c>
    </row>
    <row r="97" spans="2:12" s="8" customFormat="1" ht="24.95" customHeight="1">
      <c r="B97" s="103"/>
      <c r="D97" s="104" t="s">
        <v>107</v>
      </c>
      <c r="E97" s="105"/>
      <c r="F97" s="105"/>
      <c r="G97" s="105"/>
      <c r="H97" s="105"/>
      <c r="I97" s="105"/>
      <c r="J97" s="106">
        <f>J128</f>
        <v>0</v>
      </c>
      <c r="L97" s="103"/>
    </row>
    <row r="98" spans="2:12" s="9" customFormat="1" ht="19.899999999999999" customHeight="1">
      <c r="B98" s="107"/>
      <c r="D98" s="108" t="s">
        <v>108</v>
      </c>
      <c r="E98" s="109"/>
      <c r="F98" s="109"/>
      <c r="G98" s="109"/>
      <c r="H98" s="109"/>
      <c r="I98" s="109"/>
      <c r="J98" s="110">
        <f>J129</f>
        <v>0</v>
      </c>
      <c r="L98" s="107"/>
    </row>
    <row r="99" spans="2:12" s="9" customFormat="1" ht="19.899999999999999" customHeight="1">
      <c r="B99" s="107"/>
      <c r="D99" s="108" t="s">
        <v>109</v>
      </c>
      <c r="E99" s="109"/>
      <c r="F99" s="109"/>
      <c r="G99" s="109"/>
      <c r="H99" s="109"/>
      <c r="I99" s="109"/>
      <c r="J99" s="110">
        <f>J160</f>
        <v>0</v>
      </c>
      <c r="L99" s="107"/>
    </row>
    <row r="100" spans="2:12" s="9" customFormat="1" ht="19.899999999999999" customHeight="1">
      <c r="B100" s="107"/>
      <c r="D100" s="108" t="s">
        <v>110</v>
      </c>
      <c r="E100" s="109"/>
      <c r="F100" s="109"/>
      <c r="G100" s="109"/>
      <c r="H100" s="109"/>
      <c r="I100" s="109"/>
      <c r="J100" s="110">
        <f>J165</f>
        <v>0</v>
      </c>
      <c r="L100" s="107"/>
    </row>
    <row r="101" spans="2:12" s="9" customFormat="1" ht="19.899999999999999" customHeight="1">
      <c r="B101" s="107"/>
      <c r="D101" s="108" t="s">
        <v>111</v>
      </c>
      <c r="E101" s="109"/>
      <c r="F101" s="109"/>
      <c r="G101" s="109"/>
      <c r="H101" s="109"/>
      <c r="I101" s="109"/>
      <c r="J101" s="110">
        <f>J190</f>
        <v>0</v>
      </c>
      <c r="L101" s="107"/>
    </row>
    <row r="102" spans="2:12" s="9" customFormat="1" ht="19.899999999999999" customHeight="1">
      <c r="B102" s="107"/>
      <c r="D102" s="108" t="s">
        <v>112</v>
      </c>
      <c r="E102" s="109"/>
      <c r="F102" s="109"/>
      <c r="G102" s="109"/>
      <c r="H102" s="109"/>
      <c r="I102" s="109"/>
      <c r="J102" s="110">
        <f>J211</f>
        <v>0</v>
      </c>
      <c r="L102" s="107"/>
    </row>
    <row r="103" spans="2:12" s="9" customFormat="1" ht="19.899999999999999" customHeight="1">
      <c r="B103" s="107"/>
      <c r="D103" s="108" t="s">
        <v>113</v>
      </c>
      <c r="E103" s="109"/>
      <c r="F103" s="109"/>
      <c r="G103" s="109"/>
      <c r="H103" s="109"/>
      <c r="I103" s="109"/>
      <c r="J103" s="110">
        <f>J239</f>
        <v>0</v>
      </c>
      <c r="L103" s="107"/>
    </row>
    <row r="104" spans="2:12" s="9" customFormat="1" ht="19.899999999999999" customHeight="1">
      <c r="B104" s="107"/>
      <c r="D104" s="108" t="s">
        <v>114</v>
      </c>
      <c r="E104" s="109"/>
      <c r="F104" s="109"/>
      <c r="G104" s="109"/>
      <c r="H104" s="109"/>
      <c r="I104" s="109"/>
      <c r="J104" s="110">
        <f>J247</f>
        <v>0</v>
      </c>
      <c r="L104" s="107"/>
    </row>
    <row r="105" spans="2:12" s="8" customFormat="1" ht="24.95" customHeight="1">
      <c r="B105" s="103"/>
      <c r="D105" s="104" t="s">
        <v>115</v>
      </c>
      <c r="E105" s="105"/>
      <c r="F105" s="105"/>
      <c r="G105" s="105"/>
      <c r="H105" s="105"/>
      <c r="I105" s="105"/>
      <c r="J105" s="106">
        <f>J249</f>
        <v>0</v>
      </c>
      <c r="L105" s="103"/>
    </row>
    <row r="106" spans="2:12" s="9" customFormat="1" ht="19.899999999999999" customHeight="1">
      <c r="B106" s="107"/>
      <c r="D106" s="108" t="s">
        <v>116</v>
      </c>
      <c r="E106" s="109"/>
      <c r="F106" s="109"/>
      <c r="G106" s="109"/>
      <c r="H106" s="109"/>
      <c r="I106" s="109"/>
      <c r="J106" s="110">
        <f>J250</f>
        <v>0</v>
      </c>
      <c r="L106" s="107"/>
    </row>
    <row r="107" spans="2:12" s="9" customFormat="1" ht="19.899999999999999" customHeight="1">
      <c r="B107" s="107"/>
      <c r="D107" s="108" t="s">
        <v>117</v>
      </c>
      <c r="E107" s="109"/>
      <c r="F107" s="109"/>
      <c r="G107" s="109"/>
      <c r="H107" s="109"/>
      <c r="I107" s="109"/>
      <c r="J107" s="110">
        <f>J252</f>
        <v>0</v>
      </c>
      <c r="L107" s="107"/>
    </row>
    <row r="108" spans="2:12" s="1" customFormat="1" ht="21.75" customHeight="1">
      <c r="B108" s="31"/>
      <c r="L108" s="31"/>
    </row>
    <row r="109" spans="2:12" s="1" customFormat="1" ht="6.9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1"/>
    </row>
    <row r="113" spans="2:63" s="1" customFormat="1" ht="6.95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31"/>
    </row>
    <row r="114" spans="2:63" s="1" customFormat="1" ht="24.95" customHeight="1">
      <c r="B114" s="31"/>
      <c r="C114" s="20" t="s">
        <v>118</v>
      </c>
      <c r="L114" s="31"/>
    </row>
    <row r="115" spans="2:63" s="1" customFormat="1" ht="6.95" customHeight="1">
      <c r="B115" s="31"/>
      <c r="L115" s="31"/>
    </row>
    <row r="116" spans="2:63" s="1" customFormat="1" ht="12" customHeight="1">
      <c r="B116" s="31"/>
      <c r="C116" s="26" t="s">
        <v>16</v>
      </c>
      <c r="L116" s="31"/>
    </row>
    <row r="117" spans="2:63" s="1" customFormat="1" ht="26.25" customHeight="1">
      <c r="B117" s="31"/>
      <c r="E117" s="218" t="str">
        <f>E7</f>
        <v>Rekonstrukce komunikací Akátová, Dubová, Smrková a Borová v obci Čakovičky</v>
      </c>
      <c r="F117" s="219"/>
      <c r="G117" s="219"/>
      <c r="H117" s="219"/>
      <c r="L117" s="31"/>
    </row>
    <row r="118" spans="2:63" s="1" customFormat="1" ht="12" customHeight="1">
      <c r="B118" s="31"/>
      <c r="C118" s="26" t="s">
        <v>100</v>
      </c>
      <c r="L118" s="31"/>
    </row>
    <row r="119" spans="2:63" s="1" customFormat="1" ht="16.5" customHeight="1">
      <c r="B119" s="31"/>
      <c r="E119" s="180" t="str">
        <f>E9</f>
        <v>04 - Trasa 4 - komunikace  ulice Borová</v>
      </c>
      <c r="F119" s="220"/>
      <c r="G119" s="220"/>
      <c r="H119" s="220"/>
      <c r="L119" s="31"/>
    </row>
    <row r="120" spans="2:63" s="1" customFormat="1" ht="6.95" customHeight="1">
      <c r="B120" s="31"/>
      <c r="L120" s="31"/>
    </row>
    <row r="121" spans="2:63" s="1" customFormat="1" ht="12" customHeight="1">
      <c r="B121" s="31"/>
      <c r="C121" s="26" t="s">
        <v>20</v>
      </c>
      <c r="F121" s="24" t="str">
        <f>F12</f>
        <v>obec Čakovičky</v>
      </c>
      <c r="I121" s="26" t="s">
        <v>22</v>
      </c>
      <c r="J121" s="51" t="str">
        <f>IF(J12="","",J12)</f>
        <v>24. 4. 2022</v>
      </c>
      <c r="L121" s="31"/>
    </row>
    <row r="122" spans="2:63" s="1" customFormat="1" ht="6.95" customHeight="1">
      <c r="B122" s="31"/>
      <c r="L122" s="31"/>
    </row>
    <row r="123" spans="2:63" s="1" customFormat="1" ht="40.15" customHeight="1">
      <c r="B123" s="31"/>
      <c r="C123" s="26" t="s">
        <v>24</v>
      </c>
      <c r="F123" s="24" t="str">
        <f>E15</f>
        <v>Obec Čakovičky , Kojetická 32 , 250 63 Čakovičky</v>
      </c>
      <c r="I123" s="26" t="s">
        <v>30</v>
      </c>
      <c r="J123" s="29" t="str">
        <f>E21</f>
        <v>GRP geodézie a projekce, Ing. Iva Rotheová</v>
      </c>
      <c r="L123" s="31"/>
    </row>
    <row r="124" spans="2:63" s="1" customFormat="1" ht="15.2" customHeight="1">
      <c r="B124" s="31"/>
      <c r="C124" s="26" t="s">
        <v>28</v>
      </c>
      <c r="F124" s="24" t="str">
        <f>IF(E18="","",E18)</f>
        <v>Vyplň údaj</v>
      </c>
      <c r="I124" s="26" t="s">
        <v>33</v>
      </c>
      <c r="J124" s="29" t="str">
        <f>E24</f>
        <v xml:space="preserve"> </v>
      </c>
      <c r="L124" s="31"/>
    </row>
    <row r="125" spans="2:63" s="1" customFormat="1" ht="10.35" customHeight="1">
      <c r="B125" s="31"/>
      <c r="L125" s="31"/>
    </row>
    <row r="126" spans="2:63" s="10" customFormat="1" ht="29.25" customHeight="1">
      <c r="B126" s="111"/>
      <c r="C126" s="112" t="s">
        <v>119</v>
      </c>
      <c r="D126" s="113" t="s">
        <v>61</v>
      </c>
      <c r="E126" s="113" t="s">
        <v>57</v>
      </c>
      <c r="F126" s="113" t="s">
        <v>58</v>
      </c>
      <c r="G126" s="113" t="s">
        <v>120</v>
      </c>
      <c r="H126" s="113" t="s">
        <v>121</v>
      </c>
      <c r="I126" s="113" t="s">
        <v>122</v>
      </c>
      <c r="J126" s="113" t="s">
        <v>104</v>
      </c>
      <c r="K126" s="114" t="s">
        <v>123</v>
      </c>
      <c r="L126" s="111"/>
      <c r="M126" s="58" t="s">
        <v>1</v>
      </c>
      <c r="N126" s="59" t="s">
        <v>40</v>
      </c>
      <c r="O126" s="59" t="s">
        <v>124</v>
      </c>
      <c r="P126" s="59" t="s">
        <v>125</v>
      </c>
      <c r="Q126" s="59" t="s">
        <v>126</v>
      </c>
      <c r="R126" s="59" t="s">
        <v>127</v>
      </c>
      <c r="S126" s="59" t="s">
        <v>128</v>
      </c>
      <c r="T126" s="60" t="s">
        <v>129</v>
      </c>
    </row>
    <row r="127" spans="2:63" s="1" customFormat="1" ht="22.9" customHeight="1">
      <c r="B127" s="31"/>
      <c r="C127" s="63" t="s">
        <v>130</v>
      </c>
      <c r="J127" s="115">
        <f>BK127</f>
        <v>0</v>
      </c>
      <c r="L127" s="31"/>
      <c r="M127" s="61"/>
      <c r="N127" s="52"/>
      <c r="O127" s="52"/>
      <c r="P127" s="116">
        <f>P128+P249</f>
        <v>0</v>
      </c>
      <c r="Q127" s="52"/>
      <c r="R127" s="116">
        <f>R128+R249</f>
        <v>54.300897399999997</v>
      </c>
      <c r="S127" s="52"/>
      <c r="T127" s="117">
        <f>T128+T249</f>
        <v>41.02</v>
      </c>
      <c r="AT127" s="16" t="s">
        <v>75</v>
      </c>
      <c r="AU127" s="16" t="s">
        <v>106</v>
      </c>
      <c r="BK127" s="118">
        <f>BK128+BK249</f>
        <v>0</v>
      </c>
    </row>
    <row r="128" spans="2:63" s="11" customFormat="1" ht="25.9" customHeight="1">
      <c r="B128" s="119"/>
      <c r="D128" s="120" t="s">
        <v>75</v>
      </c>
      <c r="E128" s="121" t="s">
        <v>131</v>
      </c>
      <c r="F128" s="121" t="s">
        <v>132</v>
      </c>
      <c r="I128" s="122"/>
      <c r="J128" s="123">
        <f>BK128</f>
        <v>0</v>
      </c>
      <c r="L128" s="119"/>
      <c r="M128" s="124"/>
      <c r="P128" s="125">
        <f>P129+P160+P165+P190+P211+P239+P247</f>
        <v>0</v>
      </c>
      <c r="R128" s="125">
        <f>R129+R160+R165+R190+R211+R239+R247</f>
        <v>54.300897399999997</v>
      </c>
      <c r="T128" s="126">
        <f>T129+T160+T165+T190+T211+T239+T247</f>
        <v>41.02</v>
      </c>
      <c r="AR128" s="120" t="s">
        <v>84</v>
      </c>
      <c r="AT128" s="127" t="s">
        <v>75</v>
      </c>
      <c r="AU128" s="127" t="s">
        <v>76</v>
      </c>
      <c r="AY128" s="120" t="s">
        <v>133</v>
      </c>
      <c r="BK128" s="128">
        <f>BK129+BK160+BK165+BK190+BK211+BK239+BK247</f>
        <v>0</v>
      </c>
    </row>
    <row r="129" spans="2:65" s="11" customFormat="1" ht="22.9" customHeight="1">
      <c r="B129" s="119"/>
      <c r="D129" s="120" t="s">
        <v>75</v>
      </c>
      <c r="E129" s="129" t="s">
        <v>84</v>
      </c>
      <c r="F129" s="129" t="s">
        <v>134</v>
      </c>
      <c r="I129" s="122"/>
      <c r="J129" s="130">
        <f>BK129</f>
        <v>0</v>
      </c>
      <c r="L129" s="119"/>
      <c r="M129" s="124"/>
      <c r="P129" s="125">
        <f>SUM(P130:P159)</f>
        <v>0</v>
      </c>
      <c r="R129" s="125">
        <f>SUM(R130:R159)</f>
        <v>5.2328000000000001</v>
      </c>
      <c r="T129" s="126">
        <f>SUM(T130:T159)</f>
        <v>41.02</v>
      </c>
      <c r="AR129" s="120" t="s">
        <v>84</v>
      </c>
      <c r="AT129" s="127" t="s">
        <v>75</v>
      </c>
      <c r="AU129" s="127" t="s">
        <v>84</v>
      </c>
      <c r="AY129" s="120" t="s">
        <v>133</v>
      </c>
      <c r="BK129" s="128">
        <f>SUM(BK130:BK159)</f>
        <v>0</v>
      </c>
    </row>
    <row r="130" spans="2:65" s="1" customFormat="1" ht="24.2" customHeight="1">
      <c r="B130" s="31"/>
      <c r="C130" s="131" t="s">
        <v>84</v>
      </c>
      <c r="D130" s="131" t="s">
        <v>135</v>
      </c>
      <c r="E130" s="132" t="s">
        <v>149</v>
      </c>
      <c r="F130" s="133" t="s">
        <v>150</v>
      </c>
      <c r="G130" s="134" t="s">
        <v>151</v>
      </c>
      <c r="H130" s="135">
        <v>23.61</v>
      </c>
      <c r="I130" s="136"/>
      <c r="J130" s="137">
        <f>ROUND(I130*H130,2)</f>
        <v>0</v>
      </c>
      <c r="K130" s="133" t="s">
        <v>139</v>
      </c>
      <c r="L130" s="31"/>
      <c r="M130" s="138" t="s">
        <v>1</v>
      </c>
      <c r="N130" s="139" t="s">
        <v>41</v>
      </c>
      <c r="P130" s="140">
        <f>O130*H130</f>
        <v>0</v>
      </c>
      <c r="Q130" s="140">
        <v>0</v>
      </c>
      <c r="R130" s="140">
        <f>Q130*H130</f>
        <v>0</v>
      </c>
      <c r="S130" s="140">
        <v>1.3</v>
      </c>
      <c r="T130" s="141">
        <f>S130*H130</f>
        <v>30.693000000000001</v>
      </c>
      <c r="AR130" s="142" t="s">
        <v>140</v>
      </c>
      <c r="AT130" s="142" t="s">
        <v>135</v>
      </c>
      <c r="AU130" s="142" t="s">
        <v>86</v>
      </c>
      <c r="AY130" s="16" t="s">
        <v>133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6" t="s">
        <v>84</v>
      </c>
      <c r="BK130" s="143">
        <f>ROUND(I130*H130,2)</f>
        <v>0</v>
      </c>
      <c r="BL130" s="16" t="s">
        <v>140</v>
      </c>
      <c r="BM130" s="142" t="s">
        <v>605</v>
      </c>
    </row>
    <row r="131" spans="2:65" s="12" customFormat="1" ht="11.25">
      <c r="B131" s="144"/>
      <c r="D131" s="145" t="s">
        <v>153</v>
      </c>
      <c r="E131" s="146" t="s">
        <v>1</v>
      </c>
      <c r="F131" s="147" t="s">
        <v>154</v>
      </c>
      <c r="H131" s="146" t="s">
        <v>1</v>
      </c>
      <c r="I131" s="148"/>
      <c r="L131" s="144"/>
      <c r="M131" s="149"/>
      <c r="T131" s="150"/>
      <c r="AT131" s="146" t="s">
        <v>153</v>
      </c>
      <c r="AU131" s="146" t="s">
        <v>86</v>
      </c>
      <c r="AV131" s="12" t="s">
        <v>84</v>
      </c>
      <c r="AW131" s="12" t="s">
        <v>32</v>
      </c>
      <c r="AX131" s="12" t="s">
        <v>76</v>
      </c>
      <c r="AY131" s="146" t="s">
        <v>133</v>
      </c>
    </row>
    <row r="132" spans="2:65" s="13" customFormat="1" ht="11.25">
      <c r="B132" s="151"/>
      <c r="D132" s="145" t="s">
        <v>153</v>
      </c>
      <c r="E132" s="152" t="s">
        <v>1</v>
      </c>
      <c r="F132" s="153" t="s">
        <v>606</v>
      </c>
      <c r="H132" s="154">
        <v>23.61</v>
      </c>
      <c r="I132" s="155"/>
      <c r="L132" s="151"/>
      <c r="M132" s="156"/>
      <c r="T132" s="157"/>
      <c r="AT132" s="152" t="s">
        <v>153</v>
      </c>
      <c r="AU132" s="152" t="s">
        <v>86</v>
      </c>
      <c r="AV132" s="13" t="s">
        <v>86</v>
      </c>
      <c r="AW132" s="13" t="s">
        <v>32</v>
      </c>
      <c r="AX132" s="13" t="s">
        <v>76</v>
      </c>
      <c r="AY132" s="152" t="s">
        <v>133</v>
      </c>
    </row>
    <row r="133" spans="2:65" s="14" customFormat="1" ht="11.25">
      <c r="B133" s="158"/>
      <c r="D133" s="145" t="s">
        <v>153</v>
      </c>
      <c r="E133" s="159" t="s">
        <v>1</v>
      </c>
      <c r="F133" s="160" t="s">
        <v>158</v>
      </c>
      <c r="H133" s="161">
        <v>23.61</v>
      </c>
      <c r="I133" s="162"/>
      <c r="L133" s="158"/>
      <c r="M133" s="163"/>
      <c r="T133" s="164"/>
      <c r="AT133" s="159" t="s">
        <v>153</v>
      </c>
      <c r="AU133" s="159" t="s">
        <v>86</v>
      </c>
      <c r="AV133" s="14" t="s">
        <v>140</v>
      </c>
      <c r="AW133" s="14" t="s">
        <v>32</v>
      </c>
      <c r="AX133" s="14" t="s">
        <v>84</v>
      </c>
      <c r="AY133" s="159" t="s">
        <v>133</v>
      </c>
    </row>
    <row r="134" spans="2:65" s="1" customFormat="1" ht="16.5" customHeight="1">
      <c r="B134" s="31"/>
      <c r="C134" s="131" t="s">
        <v>86</v>
      </c>
      <c r="D134" s="131" t="s">
        <v>135</v>
      </c>
      <c r="E134" s="132" t="s">
        <v>607</v>
      </c>
      <c r="F134" s="133" t="s">
        <v>608</v>
      </c>
      <c r="G134" s="134" t="s">
        <v>162</v>
      </c>
      <c r="H134" s="135">
        <v>44.9</v>
      </c>
      <c r="I134" s="136"/>
      <c r="J134" s="137">
        <f>ROUND(I134*H134,2)</f>
        <v>0</v>
      </c>
      <c r="K134" s="133" t="s">
        <v>139</v>
      </c>
      <c r="L134" s="31"/>
      <c r="M134" s="138" t="s">
        <v>1</v>
      </c>
      <c r="N134" s="139" t="s">
        <v>41</v>
      </c>
      <c r="P134" s="140">
        <f>O134*H134</f>
        <v>0</v>
      </c>
      <c r="Q134" s="140">
        <v>0</v>
      </c>
      <c r="R134" s="140">
        <f>Q134*H134</f>
        <v>0</v>
      </c>
      <c r="S134" s="140">
        <v>0.23</v>
      </c>
      <c r="T134" s="141">
        <f>S134*H134</f>
        <v>10.327</v>
      </c>
      <c r="AR134" s="142" t="s">
        <v>140</v>
      </c>
      <c r="AT134" s="142" t="s">
        <v>135</v>
      </c>
      <c r="AU134" s="142" t="s">
        <v>86</v>
      </c>
      <c r="AY134" s="16" t="s">
        <v>133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6" t="s">
        <v>84</v>
      </c>
      <c r="BK134" s="143">
        <f>ROUND(I134*H134,2)</f>
        <v>0</v>
      </c>
      <c r="BL134" s="16" t="s">
        <v>140</v>
      </c>
      <c r="BM134" s="142" t="s">
        <v>609</v>
      </c>
    </row>
    <row r="135" spans="2:65" s="1" customFormat="1" ht="24.2" customHeight="1">
      <c r="B135" s="31"/>
      <c r="C135" s="131" t="s">
        <v>145</v>
      </c>
      <c r="D135" s="131" t="s">
        <v>135</v>
      </c>
      <c r="E135" s="132" t="s">
        <v>165</v>
      </c>
      <c r="F135" s="133" t="s">
        <v>166</v>
      </c>
      <c r="G135" s="134" t="s">
        <v>151</v>
      </c>
      <c r="H135" s="135">
        <v>10.752000000000001</v>
      </c>
      <c r="I135" s="136"/>
      <c r="J135" s="137">
        <f>ROUND(I135*H135,2)</f>
        <v>0</v>
      </c>
      <c r="K135" s="133" t="s">
        <v>139</v>
      </c>
      <c r="L135" s="31"/>
      <c r="M135" s="138" t="s">
        <v>1</v>
      </c>
      <c r="N135" s="139" t="s">
        <v>41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140</v>
      </c>
      <c r="AT135" s="142" t="s">
        <v>135</v>
      </c>
      <c r="AU135" s="142" t="s">
        <v>86</v>
      </c>
      <c r="AY135" s="16" t="s">
        <v>133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84</v>
      </c>
      <c r="BK135" s="143">
        <f>ROUND(I135*H135,2)</f>
        <v>0</v>
      </c>
      <c r="BL135" s="16" t="s">
        <v>140</v>
      </c>
      <c r="BM135" s="142" t="s">
        <v>610</v>
      </c>
    </row>
    <row r="136" spans="2:65" s="13" customFormat="1" ht="11.25">
      <c r="B136" s="151"/>
      <c r="D136" s="145" t="s">
        <v>153</v>
      </c>
      <c r="E136" s="152" t="s">
        <v>1</v>
      </c>
      <c r="F136" s="153" t="s">
        <v>611</v>
      </c>
      <c r="H136" s="154">
        <v>10.752000000000001</v>
      </c>
      <c r="I136" s="155"/>
      <c r="L136" s="151"/>
      <c r="M136" s="156"/>
      <c r="T136" s="157"/>
      <c r="AT136" s="152" t="s">
        <v>153</v>
      </c>
      <c r="AU136" s="152" t="s">
        <v>86</v>
      </c>
      <c r="AV136" s="13" t="s">
        <v>86</v>
      </c>
      <c r="AW136" s="13" t="s">
        <v>32</v>
      </c>
      <c r="AX136" s="13" t="s">
        <v>76</v>
      </c>
      <c r="AY136" s="152" t="s">
        <v>133</v>
      </c>
    </row>
    <row r="137" spans="2:65" s="14" customFormat="1" ht="11.25">
      <c r="B137" s="158"/>
      <c r="D137" s="145" t="s">
        <v>153</v>
      </c>
      <c r="E137" s="159" t="s">
        <v>1</v>
      </c>
      <c r="F137" s="160" t="s">
        <v>158</v>
      </c>
      <c r="H137" s="161">
        <v>10.752000000000001</v>
      </c>
      <c r="I137" s="162"/>
      <c r="L137" s="158"/>
      <c r="M137" s="163"/>
      <c r="T137" s="164"/>
      <c r="AT137" s="159" t="s">
        <v>153</v>
      </c>
      <c r="AU137" s="159" t="s">
        <v>86</v>
      </c>
      <c r="AV137" s="14" t="s">
        <v>140</v>
      </c>
      <c r="AW137" s="14" t="s">
        <v>32</v>
      </c>
      <c r="AX137" s="14" t="s">
        <v>84</v>
      </c>
      <c r="AY137" s="159" t="s">
        <v>133</v>
      </c>
    </row>
    <row r="138" spans="2:65" s="1" customFormat="1" ht="37.9" customHeight="1">
      <c r="B138" s="31"/>
      <c r="C138" s="131" t="s">
        <v>140</v>
      </c>
      <c r="D138" s="131" t="s">
        <v>135</v>
      </c>
      <c r="E138" s="132" t="s">
        <v>170</v>
      </c>
      <c r="F138" s="133" t="s">
        <v>171</v>
      </c>
      <c r="G138" s="134" t="s">
        <v>151</v>
      </c>
      <c r="H138" s="135">
        <v>47.697000000000003</v>
      </c>
      <c r="I138" s="136"/>
      <c r="J138" s="137">
        <f>ROUND(I138*H138,2)</f>
        <v>0</v>
      </c>
      <c r="K138" s="133" t="s">
        <v>139</v>
      </c>
      <c r="L138" s="31"/>
      <c r="M138" s="138" t="s">
        <v>1</v>
      </c>
      <c r="N138" s="139" t="s">
        <v>41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140</v>
      </c>
      <c r="AT138" s="142" t="s">
        <v>135</v>
      </c>
      <c r="AU138" s="142" t="s">
        <v>86</v>
      </c>
      <c r="AY138" s="16" t="s">
        <v>133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6" t="s">
        <v>84</v>
      </c>
      <c r="BK138" s="143">
        <f>ROUND(I138*H138,2)</f>
        <v>0</v>
      </c>
      <c r="BL138" s="16" t="s">
        <v>140</v>
      </c>
      <c r="BM138" s="142" t="s">
        <v>612</v>
      </c>
    </row>
    <row r="139" spans="2:65" s="13" customFormat="1" ht="11.25">
      <c r="B139" s="151"/>
      <c r="D139" s="145" t="s">
        <v>153</v>
      </c>
      <c r="E139" s="152" t="s">
        <v>1</v>
      </c>
      <c r="F139" s="153" t="s">
        <v>613</v>
      </c>
      <c r="H139" s="154">
        <v>47.697000000000003</v>
      </c>
      <c r="I139" s="155"/>
      <c r="L139" s="151"/>
      <c r="M139" s="156"/>
      <c r="T139" s="157"/>
      <c r="AT139" s="152" t="s">
        <v>153</v>
      </c>
      <c r="AU139" s="152" t="s">
        <v>86</v>
      </c>
      <c r="AV139" s="13" t="s">
        <v>86</v>
      </c>
      <c r="AW139" s="13" t="s">
        <v>32</v>
      </c>
      <c r="AX139" s="13" t="s">
        <v>76</v>
      </c>
      <c r="AY139" s="152" t="s">
        <v>133</v>
      </c>
    </row>
    <row r="140" spans="2:65" s="14" customFormat="1" ht="11.25">
      <c r="B140" s="158"/>
      <c r="D140" s="145" t="s">
        <v>153</v>
      </c>
      <c r="E140" s="159" t="s">
        <v>1</v>
      </c>
      <c r="F140" s="160" t="s">
        <v>158</v>
      </c>
      <c r="H140" s="161">
        <v>47.697000000000003</v>
      </c>
      <c r="I140" s="162"/>
      <c r="L140" s="158"/>
      <c r="M140" s="163"/>
      <c r="T140" s="164"/>
      <c r="AT140" s="159" t="s">
        <v>153</v>
      </c>
      <c r="AU140" s="159" t="s">
        <v>86</v>
      </c>
      <c r="AV140" s="14" t="s">
        <v>140</v>
      </c>
      <c r="AW140" s="14" t="s">
        <v>32</v>
      </c>
      <c r="AX140" s="14" t="s">
        <v>84</v>
      </c>
      <c r="AY140" s="159" t="s">
        <v>133</v>
      </c>
    </row>
    <row r="141" spans="2:65" s="1" customFormat="1" ht="24.2" customHeight="1">
      <c r="B141" s="31"/>
      <c r="C141" s="131" t="s">
        <v>159</v>
      </c>
      <c r="D141" s="131" t="s">
        <v>135</v>
      </c>
      <c r="E141" s="132" t="s">
        <v>175</v>
      </c>
      <c r="F141" s="133" t="s">
        <v>176</v>
      </c>
      <c r="G141" s="134" t="s">
        <v>151</v>
      </c>
      <c r="H141" s="135">
        <v>58.448999999999998</v>
      </c>
      <c r="I141" s="136"/>
      <c r="J141" s="137">
        <f>ROUND(I141*H141,2)</f>
        <v>0</v>
      </c>
      <c r="K141" s="133" t="s">
        <v>139</v>
      </c>
      <c r="L141" s="31"/>
      <c r="M141" s="138" t="s">
        <v>1</v>
      </c>
      <c r="N141" s="139" t="s">
        <v>41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140</v>
      </c>
      <c r="AT141" s="142" t="s">
        <v>135</v>
      </c>
      <c r="AU141" s="142" t="s">
        <v>86</v>
      </c>
      <c r="AY141" s="16" t="s">
        <v>133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84</v>
      </c>
      <c r="BK141" s="143">
        <f>ROUND(I141*H141,2)</f>
        <v>0</v>
      </c>
      <c r="BL141" s="16" t="s">
        <v>140</v>
      </c>
      <c r="BM141" s="142" t="s">
        <v>614</v>
      </c>
    </row>
    <row r="142" spans="2:65" s="1" customFormat="1" ht="37.9" customHeight="1">
      <c r="B142" s="31"/>
      <c r="C142" s="131" t="s">
        <v>164</v>
      </c>
      <c r="D142" s="131" t="s">
        <v>135</v>
      </c>
      <c r="E142" s="132" t="s">
        <v>179</v>
      </c>
      <c r="F142" s="133" t="s">
        <v>180</v>
      </c>
      <c r="G142" s="134" t="s">
        <v>151</v>
      </c>
      <c r="H142" s="135">
        <v>58.448999999999998</v>
      </c>
      <c r="I142" s="136"/>
      <c r="J142" s="137">
        <f>ROUND(I142*H142,2)</f>
        <v>0</v>
      </c>
      <c r="K142" s="133" t="s">
        <v>139</v>
      </c>
      <c r="L142" s="31"/>
      <c r="M142" s="138" t="s">
        <v>1</v>
      </c>
      <c r="N142" s="139" t="s">
        <v>41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140</v>
      </c>
      <c r="AT142" s="142" t="s">
        <v>135</v>
      </c>
      <c r="AU142" s="142" t="s">
        <v>86</v>
      </c>
      <c r="AY142" s="16" t="s">
        <v>133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6" t="s">
        <v>84</v>
      </c>
      <c r="BK142" s="143">
        <f>ROUND(I142*H142,2)</f>
        <v>0</v>
      </c>
      <c r="BL142" s="16" t="s">
        <v>140</v>
      </c>
      <c r="BM142" s="142" t="s">
        <v>615</v>
      </c>
    </row>
    <row r="143" spans="2:65" s="13" customFormat="1" ht="11.25">
      <c r="B143" s="151"/>
      <c r="D143" s="145" t="s">
        <v>153</v>
      </c>
      <c r="E143" s="152" t="s">
        <v>1</v>
      </c>
      <c r="F143" s="153" t="s">
        <v>616</v>
      </c>
      <c r="H143" s="154">
        <v>58.448999999999998</v>
      </c>
      <c r="I143" s="155"/>
      <c r="L143" s="151"/>
      <c r="M143" s="156"/>
      <c r="T143" s="157"/>
      <c r="AT143" s="152" t="s">
        <v>153</v>
      </c>
      <c r="AU143" s="152" t="s">
        <v>86</v>
      </c>
      <c r="AV143" s="13" t="s">
        <v>86</v>
      </c>
      <c r="AW143" s="13" t="s">
        <v>32</v>
      </c>
      <c r="AX143" s="13" t="s">
        <v>76</v>
      </c>
      <c r="AY143" s="152" t="s">
        <v>133</v>
      </c>
    </row>
    <row r="144" spans="2:65" s="14" customFormat="1" ht="11.25">
      <c r="B144" s="158"/>
      <c r="D144" s="145" t="s">
        <v>153</v>
      </c>
      <c r="E144" s="159" t="s">
        <v>1</v>
      </c>
      <c r="F144" s="160" t="s">
        <v>158</v>
      </c>
      <c r="H144" s="161">
        <v>58.448999999999998</v>
      </c>
      <c r="I144" s="162"/>
      <c r="L144" s="158"/>
      <c r="M144" s="163"/>
      <c r="T144" s="164"/>
      <c r="AT144" s="159" t="s">
        <v>153</v>
      </c>
      <c r="AU144" s="159" t="s">
        <v>86</v>
      </c>
      <c r="AV144" s="14" t="s">
        <v>140</v>
      </c>
      <c r="AW144" s="14" t="s">
        <v>32</v>
      </c>
      <c r="AX144" s="14" t="s">
        <v>84</v>
      </c>
      <c r="AY144" s="159" t="s">
        <v>133</v>
      </c>
    </row>
    <row r="145" spans="2:65" s="1" customFormat="1" ht="37.9" customHeight="1">
      <c r="B145" s="31"/>
      <c r="C145" s="131" t="s">
        <v>169</v>
      </c>
      <c r="D145" s="131" t="s">
        <v>135</v>
      </c>
      <c r="E145" s="132" t="s">
        <v>183</v>
      </c>
      <c r="F145" s="133" t="s">
        <v>184</v>
      </c>
      <c r="G145" s="134" t="s">
        <v>151</v>
      </c>
      <c r="H145" s="135">
        <v>292.245</v>
      </c>
      <c r="I145" s="136"/>
      <c r="J145" s="137">
        <f>ROUND(I145*H145,2)</f>
        <v>0</v>
      </c>
      <c r="K145" s="133" t="s">
        <v>139</v>
      </c>
      <c r="L145" s="31"/>
      <c r="M145" s="138" t="s">
        <v>1</v>
      </c>
      <c r="N145" s="139" t="s">
        <v>41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140</v>
      </c>
      <c r="AT145" s="142" t="s">
        <v>135</v>
      </c>
      <c r="AU145" s="142" t="s">
        <v>86</v>
      </c>
      <c r="AY145" s="16" t="s">
        <v>133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6" t="s">
        <v>84</v>
      </c>
      <c r="BK145" s="143">
        <f>ROUND(I145*H145,2)</f>
        <v>0</v>
      </c>
      <c r="BL145" s="16" t="s">
        <v>140</v>
      </c>
      <c r="BM145" s="142" t="s">
        <v>617</v>
      </c>
    </row>
    <row r="146" spans="2:65" s="13" customFormat="1" ht="11.25">
      <c r="B146" s="151"/>
      <c r="D146" s="145" t="s">
        <v>153</v>
      </c>
      <c r="E146" s="152" t="s">
        <v>1</v>
      </c>
      <c r="F146" s="153" t="s">
        <v>618</v>
      </c>
      <c r="H146" s="154">
        <v>292.245</v>
      </c>
      <c r="I146" s="155"/>
      <c r="L146" s="151"/>
      <c r="M146" s="156"/>
      <c r="T146" s="157"/>
      <c r="AT146" s="152" t="s">
        <v>153</v>
      </c>
      <c r="AU146" s="152" t="s">
        <v>86</v>
      </c>
      <c r="AV146" s="13" t="s">
        <v>86</v>
      </c>
      <c r="AW146" s="13" t="s">
        <v>32</v>
      </c>
      <c r="AX146" s="13" t="s">
        <v>76</v>
      </c>
      <c r="AY146" s="152" t="s">
        <v>133</v>
      </c>
    </row>
    <row r="147" spans="2:65" s="14" customFormat="1" ht="11.25">
      <c r="B147" s="158"/>
      <c r="D147" s="145" t="s">
        <v>153</v>
      </c>
      <c r="E147" s="159" t="s">
        <v>1</v>
      </c>
      <c r="F147" s="160" t="s">
        <v>158</v>
      </c>
      <c r="H147" s="161">
        <v>292.245</v>
      </c>
      <c r="I147" s="162"/>
      <c r="L147" s="158"/>
      <c r="M147" s="163"/>
      <c r="T147" s="164"/>
      <c r="AT147" s="159" t="s">
        <v>153</v>
      </c>
      <c r="AU147" s="159" t="s">
        <v>86</v>
      </c>
      <c r="AV147" s="14" t="s">
        <v>140</v>
      </c>
      <c r="AW147" s="14" t="s">
        <v>32</v>
      </c>
      <c r="AX147" s="14" t="s">
        <v>84</v>
      </c>
      <c r="AY147" s="159" t="s">
        <v>133</v>
      </c>
    </row>
    <row r="148" spans="2:65" s="1" customFormat="1" ht="16.5" customHeight="1">
      <c r="B148" s="31"/>
      <c r="C148" s="131" t="s">
        <v>174</v>
      </c>
      <c r="D148" s="131" t="s">
        <v>135</v>
      </c>
      <c r="E148" s="132" t="s">
        <v>188</v>
      </c>
      <c r="F148" s="133" t="s">
        <v>189</v>
      </c>
      <c r="G148" s="134" t="s">
        <v>151</v>
      </c>
      <c r="H148" s="135">
        <v>58.448999999999998</v>
      </c>
      <c r="I148" s="136"/>
      <c r="J148" s="137">
        <f>ROUND(I148*H148,2)</f>
        <v>0</v>
      </c>
      <c r="K148" s="133" t="s">
        <v>139</v>
      </c>
      <c r="L148" s="31"/>
      <c r="M148" s="138" t="s">
        <v>1</v>
      </c>
      <c r="N148" s="139" t="s">
        <v>41</v>
      </c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140</v>
      </c>
      <c r="AT148" s="142" t="s">
        <v>135</v>
      </c>
      <c r="AU148" s="142" t="s">
        <v>86</v>
      </c>
      <c r="AY148" s="16" t="s">
        <v>133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6" t="s">
        <v>84</v>
      </c>
      <c r="BK148" s="143">
        <f>ROUND(I148*H148,2)</f>
        <v>0</v>
      </c>
      <c r="BL148" s="16" t="s">
        <v>140</v>
      </c>
      <c r="BM148" s="142" t="s">
        <v>619</v>
      </c>
    </row>
    <row r="149" spans="2:65" s="1" customFormat="1" ht="33" customHeight="1">
      <c r="B149" s="31"/>
      <c r="C149" s="131" t="s">
        <v>178</v>
      </c>
      <c r="D149" s="131" t="s">
        <v>135</v>
      </c>
      <c r="E149" s="132" t="s">
        <v>192</v>
      </c>
      <c r="F149" s="133" t="s">
        <v>193</v>
      </c>
      <c r="G149" s="134" t="s">
        <v>194</v>
      </c>
      <c r="H149" s="135">
        <v>93.518000000000001</v>
      </c>
      <c r="I149" s="136"/>
      <c r="J149" s="137">
        <f>ROUND(I149*H149,2)</f>
        <v>0</v>
      </c>
      <c r="K149" s="133" t="s">
        <v>139</v>
      </c>
      <c r="L149" s="31"/>
      <c r="M149" s="138" t="s">
        <v>1</v>
      </c>
      <c r="N149" s="139" t="s">
        <v>41</v>
      </c>
      <c r="P149" s="140">
        <f>O149*H149</f>
        <v>0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140</v>
      </c>
      <c r="AT149" s="142" t="s">
        <v>135</v>
      </c>
      <c r="AU149" s="142" t="s">
        <v>86</v>
      </c>
      <c r="AY149" s="16" t="s">
        <v>133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6" t="s">
        <v>84</v>
      </c>
      <c r="BK149" s="143">
        <f>ROUND(I149*H149,2)</f>
        <v>0</v>
      </c>
      <c r="BL149" s="16" t="s">
        <v>140</v>
      </c>
      <c r="BM149" s="142" t="s">
        <v>620</v>
      </c>
    </row>
    <row r="150" spans="2:65" s="13" customFormat="1" ht="11.25">
      <c r="B150" s="151"/>
      <c r="D150" s="145" t="s">
        <v>153</v>
      </c>
      <c r="E150" s="152" t="s">
        <v>1</v>
      </c>
      <c r="F150" s="153" t="s">
        <v>621</v>
      </c>
      <c r="H150" s="154">
        <v>93.518000000000001</v>
      </c>
      <c r="I150" s="155"/>
      <c r="L150" s="151"/>
      <c r="M150" s="156"/>
      <c r="T150" s="157"/>
      <c r="AT150" s="152" t="s">
        <v>153</v>
      </c>
      <c r="AU150" s="152" t="s">
        <v>86</v>
      </c>
      <c r="AV150" s="13" t="s">
        <v>86</v>
      </c>
      <c r="AW150" s="13" t="s">
        <v>32</v>
      </c>
      <c r="AX150" s="13" t="s">
        <v>76</v>
      </c>
      <c r="AY150" s="152" t="s">
        <v>133</v>
      </c>
    </row>
    <row r="151" spans="2:65" s="14" customFormat="1" ht="11.25">
      <c r="B151" s="158"/>
      <c r="D151" s="145" t="s">
        <v>153</v>
      </c>
      <c r="E151" s="159" t="s">
        <v>1</v>
      </c>
      <c r="F151" s="160" t="s">
        <v>158</v>
      </c>
      <c r="H151" s="161">
        <v>93.518000000000001</v>
      </c>
      <c r="I151" s="162"/>
      <c r="L151" s="158"/>
      <c r="M151" s="163"/>
      <c r="T151" s="164"/>
      <c r="AT151" s="159" t="s">
        <v>153</v>
      </c>
      <c r="AU151" s="159" t="s">
        <v>86</v>
      </c>
      <c r="AV151" s="14" t="s">
        <v>140</v>
      </c>
      <c r="AW151" s="14" t="s">
        <v>32</v>
      </c>
      <c r="AX151" s="14" t="s">
        <v>84</v>
      </c>
      <c r="AY151" s="159" t="s">
        <v>133</v>
      </c>
    </row>
    <row r="152" spans="2:65" s="1" customFormat="1" ht="33" customHeight="1">
      <c r="B152" s="31"/>
      <c r="C152" s="131" t="s">
        <v>182</v>
      </c>
      <c r="D152" s="131" t="s">
        <v>135</v>
      </c>
      <c r="E152" s="132" t="s">
        <v>198</v>
      </c>
      <c r="F152" s="133" t="s">
        <v>199</v>
      </c>
      <c r="G152" s="134" t="s">
        <v>138</v>
      </c>
      <c r="H152" s="135">
        <v>22.5</v>
      </c>
      <c r="I152" s="136"/>
      <c r="J152" s="137">
        <f>ROUND(I152*H152,2)</f>
        <v>0</v>
      </c>
      <c r="K152" s="133" t="s">
        <v>139</v>
      </c>
      <c r="L152" s="31"/>
      <c r="M152" s="138" t="s">
        <v>1</v>
      </c>
      <c r="N152" s="139" t="s">
        <v>41</v>
      </c>
      <c r="P152" s="140">
        <f>O152*H152</f>
        <v>0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140</v>
      </c>
      <c r="AT152" s="142" t="s">
        <v>135</v>
      </c>
      <c r="AU152" s="142" t="s">
        <v>86</v>
      </c>
      <c r="AY152" s="16" t="s">
        <v>133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6" t="s">
        <v>84</v>
      </c>
      <c r="BK152" s="143">
        <f>ROUND(I152*H152,2)</f>
        <v>0</v>
      </c>
      <c r="BL152" s="16" t="s">
        <v>140</v>
      </c>
      <c r="BM152" s="142" t="s">
        <v>622</v>
      </c>
    </row>
    <row r="153" spans="2:65" s="1" customFormat="1" ht="16.5" customHeight="1">
      <c r="B153" s="31"/>
      <c r="C153" s="165" t="s">
        <v>187</v>
      </c>
      <c r="D153" s="165" t="s">
        <v>203</v>
      </c>
      <c r="E153" s="166" t="s">
        <v>204</v>
      </c>
      <c r="F153" s="167" t="s">
        <v>205</v>
      </c>
      <c r="G153" s="168" t="s">
        <v>194</v>
      </c>
      <c r="H153" s="169">
        <v>5.2309999999999999</v>
      </c>
      <c r="I153" s="170"/>
      <c r="J153" s="171">
        <f>ROUND(I153*H153,2)</f>
        <v>0</v>
      </c>
      <c r="K153" s="167" t="s">
        <v>139</v>
      </c>
      <c r="L153" s="172"/>
      <c r="M153" s="173" t="s">
        <v>1</v>
      </c>
      <c r="N153" s="174" t="s">
        <v>41</v>
      </c>
      <c r="P153" s="140">
        <f>O153*H153</f>
        <v>0</v>
      </c>
      <c r="Q153" s="140">
        <v>1</v>
      </c>
      <c r="R153" s="140">
        <f>Q153*H153</f>
        <v>5.2309999999999999</v>
      </c>
      <c r="S153" s="140">
        <v>0</v>
      </c>
      <c r="T153" s="141">
        <f>S153*H153</f>
        <v>0</v>
      </c>
      <c r="AR153" s="142" t="s">
        <v>174</v>
      </c>
      <c r="AT153" s="142" t="s">
        <v>203</v>
      </c>
      <c r="AU153" s="142" t="s">
        <v>86</v>
      </c>
      <c r="AY153" s="16" t="s">
        <v>133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6" t="s">
        <v>84</v>
      </c>
      <c r="BK153" s="143">
        <f>ROUND(I153*H153,2)</f>
        <v>0</v>
      </c>
      <c r="BL153" s="16" t="s">
        <v>140</v>
      </c>
      <c r="BM153" s="142" t="s">
        <v>623</v>
      </c>
    </row>
    <row r="154" spans="2:65" s="13" customFormat="1" ht="11.25">
      <c r="B154" s="151"/>
      <c r="D154" s="145" t="s">
        <v>153</v>
      </c>
      <c r="E154" s="152" t="s">
        <v>1</v>
      </c>
      <c r="F154" s="153" t="s">
        <v>624</v>
      </c>
      <c r="H154" s="154">
        <v>5.2309999999999999</v>
      </c>
      <c r="I154" s="155"/>
      <c r="L154" s="151"/>
      <c r="M154" s="156"/>
      <c r="T154" s="157"/>
      <c r="AT154" s="152" t="s">
        <v>153</v>
      </c>
      <c r="AU154" s="152" t="s">
        <v>86</v>
      </c>
      <c r="AV154" s="13" t="s">
        <v>86</v>
      </c>
      <c r="AW154" s="13" t="s">
        <v>32</v>
      </c>
      <c r="AX154" s="13" t="s">
        <v>76</v>
      </c>
      <c r="AY154" s="152" t="s">
        <v>133</v>
      </c>
    </row>
    <row r="155" spans="2:65" s="14" customFormat="1" ht="11.25">
      <c r="B155" s="158"/>
      <c r="D155" s="145" t="s">
        <v>153</v>
      </c>
      <c r="E155" s="159" t="s">
        <v>1</v>
      </c>
      <c r="F155" s="160" t="s">
        <v>158</v>
      </c>
      <c r="H155" s="161">
        <v>5.2309999999999999</v>
      </c>
      <c r="I155" s="162"/>
      <c r="L155" s="158"/>
      <c r="M155" s="163"/>
      <c r="T155" s="164"/>
      <c r="AT155" s="159" t="s">
        <v>153</v>
      </c>
      <c r="AU155" s="159" t="s">
        <v>86</v>
      </c>
      <c r="AV155" s="14" t="s">
        <v>140</v>
      </c>
      <c r="AW155" s="14" t="s">
        <v>32</v>
      </c>
      <c r="AX155" s="14" t="s">
        <v>84</v>
      </c>
      <c r="AY155" s="159" t="s">
        <v>133</v>
      </c>
    </row>
    <row r="156" spans="2:65" s="1" customFormat="1" ht="24.2" customHeight="1">
      <c r="B156" s="31"/>
      <c r="C156" s="131" t="s">
        <v>191</v>
      </c>
      <c r="D156" s="131" t="s">
        <v>135</v>
      </c>
      <c r="E156" s="132" t="s">
        <v>208</v>
      </c>
      <c r="F156" s="133" t="s">
        <v>209</v>
      </c>
      <c r="G156" s="134" t="s">
        <v>138</v>
      </c>
      <c r="H156" s="135">
        <v>22.5</v>
      </c>
      <c r="I156" s="136"/>
      <c r="J156" s="137">
        <f>ROUND(I156*H156,2)</f>
        <v>0</v>
      </c>
      <c r="K156" s="133" t="s">
        <v>139</v>
      </c>
      <c r="L156" s="31"/>
      <c r="M156" s="138" t="s">
        <v>1</v>
      </c>
      <c r="N156" s="139" t="s">
        <v>41</v>
      </c>
      <c r="P156" s="140">
        <f>O156*H156</f>
        <v>0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140</v>
      </c>
      <c r="AT156" s="142" t="s">
        <v>135</v>
      </c>
      <c r="AU156" s="142" t="s">
        <v>86</v>
      </c>
      <c r="AY156" s="16" t="s">
        <v>133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6" t="s">
        <v>84</v>
      </c>
      <c r="BK156" s="143">
        <f>ROUND(I156*H156,2)</f>
        <v>0</v>
      </c>
      <c r="BL156" s="16" t="s">
        <v>140</v>
      </c>
      <c r="BM156" s="142" t="s">
        <v>625</v>
      </c>
    </row>
    <row r="157" spans="2:65" s="1" customFormat="1" ht="16.5" customHeight="1">
      <c r="B157" s="31"/>
      <c r="C157" s="165" t="s">
        <v>197</v>
      </c>
      <c r="D157" s="165" t="s">
        <v>203</v>
      </c>
      <c r="E157" s="166" t="s">
        <v>212</v>
      </c>
      <c r="F157" s="167" t="s">
        <v>213</v>
      </c>
      <c r="G157" s="168" t="s">
        <v>214</v>
      </c>
      <c r="H157" s="169">
        <v>1.8</v>
      </c>
      <c r="I157" s="170"/>
      <c r="J157" s="171">
        <f>ROUND(I157*H157,2)</f>
        <v>0</v>
      </c>
      <c r="K157" s="167" t="s">
        <v>139</v>
      </c>
      <c r="L157" s="172"/>
      <c r="M157" s="173" t="s">
        <v>1</v>
      </c>
      <c r="N157" s="174" t="s">
        <v>41</v>
      </c>
      <c r="P157" s="140">
        <f>O157*H157</f>
        <v>0</v>
      </c>
      <c r="Q157" s="140">
        <v>1E-3</v>
      </c>
      <c r="R157" s="140">
        <f>Q157*H157</f>
        <v>1.8000000000000002E-3</v>
      </c>
      <c r="S157" s="140">
        <v>0</v>
      </c>
      <c r="T157" s="141">
        <f>S157*H157</f>
        <v>0</v>
      </c>
      <c r="AR157" s="142" t="s">
        <v>174</v>
      </c>
      <c r="AT157" s="142" t="s">
        <v>203</v>
      </c>
      <c r="AU157" s="142" t="s">
        <v>86</v>
      </c>
      <c r="AY157" s="16" t="s">
        <v>133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6" t="s">
        <v>84</v>
      </c>
      <c r="BK157" s="143">
        <f>ROUND(I157*H157,2)</f>
        <v>0</v>
      </c>
      <c r="BL157" s="16" t="s">
        <v>140</v>
      </c>
      <c r="BM157" s="142" t="s">
        <v>626</v>
      </c>
    </row>
    <row r="158" spans="2:65" s="13" customFormat="1" ht="11.25">
      <c r="B158" s="151"/>
      <c r="D158" s="145" t="s">
        <v>153</v>
      </c>
      <c r="F158" s="153" t="s">
        <v>627</v>
      </c>
      <c r="H158" s="154">
        <v>1.8</v>
      </c>
      <c r="I158" s="155"/>
      <c r="L158" s="151"/>
      <c r="M158" s="156"/>
      <c r="T158" s="157"/>
      <c r="AT158" s="152" t="s">
        <v>153</v>
      </c>
      <c r="AU158" s="152" t="s">
        <v>86</v>
      </c>
      <c r="AV158" s="13" t="s">
        <v>86</v>
      </c>
      <c r="AW158" s="13" t="s">
        <v>4</v>
      </c>
      <c r="AX158" s="13" t="s">
        <v>84</v>
      </c>
      <c r="AY158" s="152" t="s">
        <v>133</v>
      </c>
    </row>
    <row r="159" spans="2:65" s="1" customFormat="1" ht="21.75" customHeight="1">
      <c r="B159" s="31"/>
      <c r="C159" s="131" t="s">
        <v>202</v>
      </c>
      <c r="D159" s="131" t="s">
        <v>135</v>
      </c>
      <c r="E159" s="132" t="s">
        <v>218</v>
      </c>
      <c r="F159" s="133" t="s">
        <v>219</v>
      </c>
      <c r="G159" s="134" t="s">
        <v>138</v>
      </c>
      <c r="H159" s="135">
        <v>22.5</v>
      </c>
      <c r="I159" s="136"/>
      <c r="J159" s="137">
        <f>ROUND(I159*H159,2)</f>
        <v>0</v>
      </c>
      <c r="K159" s="133" t="s">
        <v>139</v>
      </c>
      <c r="L159" s="31"/>
      <c r="M159" s="138" t="s">
        <v>1</v>
      </c>
      <c r="N159" s="139" t="s">
        <v>41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140</v>
      </c>
      <c r="AT159" s="142" t="s">
        <v>135</v>
      </c>
      <c r="AU159" s="142" t="s">
        <v>86</v>
      </c>
      <c r="AY159" s="16" t="s">
        <v>133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6" t="s">
        <v>84</v>
      </c>
      <c r="BK159" s="143">
        <f>ROUND(I159*H159,2)</f>
        <v>0</v>
      </c>
      <c r="BL159" s="16" t="s">
        <v>140</v>
      </c>
      <c r="BM159" s="142" t="s">
        <v>628</v>
      </c>
    </row>
    <row r="160" spans="2:65" s="11" customFormat="1" ht="22.9" customHeight="1">
      <c r="B160" s="119"/>
      <c r="D160" s="120" t="s">
        <v>75</v>
      </c>
      <c r="E160" s="129" t="s">
        <v>86</v>
      </c>
      <c r="F160" s="129" t="s">
        <v>221</v>
      </c>
      <c r="I160" s="122"/>
      <c r="J160" s="130">
        <f>BK160</f>
        <v>0</v>
      </c>
      <c r="L160" s="119"/>
      <c r="M160" s="124"/>
      <c r="P160" s="125">
        <f>SUM(P161:P164)</f>
        <v>0</v>
      </c>
      <c r="R160" s="125">
        <f>SUM(R161:R164)</f>
        <v>0</v>
      </c>
      <c r="T160" s="126">
        <f>SUM(T161:T164)</f>
        <v>0</v>
      </c>
      <c r="AR160" s="120" t="s">
        <v>84</v>
      </c>
      <c r="AT160" s="127" t="s">
        <v>75</v>
      </c>
      <c r="AU160" s="127" t="s">
        <v>84</v>
      </c>
      <c r="AY160" s="120" t="s">
        <v>133</v>
      </c>
      <c r="BK160" s="128">
        <f>SUM(BK161:BK164)</f>
        <v>0</v>
      </c>
    </row>
    <row r="161" spans="2:65" s="1" customFormat="1" ht="24.2" customHeight="1">
      <c r="B161" s="31"/>
      <c r="C161" s="131" t="s">
        <v>8</v>
      </c>
      <c r="D161" s="131" t="s">
        <v>135</v>
      </c>
      <c r="E161" s="132" t="s">
        <v>223</v>
      </c>
      <c r="F161" s="133" t="s">
        <v>224</v>
      </c>
      <c r="G161" s="134" t="s">
        <v>138</v>
      </c>
      <c r="H161" s="135">
        <v>129.25</v>
      </c>
      <c r="I161" s="136"/>
      <c r="J161" s="137">
        <f>ROUND(I161*H161,2)</f>
        <v>0</v>
      </c>
      <c r="K161" s="133" t="s">
        <v>1</v>
      </c>
      <c r="L161" s="31"/>
      <c r="M161" s="138" t="s">
        <v>1</v>
      </c>
      <c r="N161" s="139" t="s">
        <v>41</v>
      </c>
      <c r="P161" s="140">
        <f>O161*H161</f>
        <v>0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140</v>
      </c>
      <c r="AT161" s="142" t="s">
        <v>135</v>
      </c>
      <c r="AU161" s="142" t="s">
        <v>86</v>
      </c>
      <c r="AY161" s="16" t="s">
        <v>133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6" t="s">
        <v>84</v>
      </c>
      <c r="BK161" s="143">
        <f>ROUND(I161*H161,2)</f>
        <v>0</v>
      </c>
      <c r="BL161" s="16" t="s">
        <v>140</v>
      </c>
      <c r="BM161" s="142" t="s">
        <v>629</v>
      </c>
    </row>
    <row r="162" spans="2:65" s="13" customFormat="1" ht="11.25">
      <c r="B162" s="151"/>
      <c r="D162" s="145" t="s">
        <v>153</v>
      </c>
      <c r="E162" s="152" t="s">
        <v>1</v>
      </c>
      <c r="F162" s="153" t="s">
        <v>630</v>
      </c>
      <c r="H162" s="154">
        <v>129.25</v>
      </c>
      <c r="I162" s="155"/>
      <c r="L162" s="151"/>
      <c r="M162" s="156"/>
      <c r="T162" s="157"/>
      <c r="AT162" s="152" t="s">
        <v>153</v>
      </c>
      <c r="AU162" s="152" t="s">
        <v>86</v>
      </c>
      <c r="AV162" s="13" t="s">
        <v>86</v>
      </c>
      <c r="AW162" s="13" t="s">
        <v>32</v>
      </c>
      <c r="AX162" s="13" t="s">
        <v>76</v>
      </c>
      <c r="AY162" s="152" t="s">
        <v>133</v>
      </c>
    </row>
    <row r="163" spans="2:65" s="14" customFormat="1" ht="11.25">
      <c r="B163" s="158"/>
      <c r="D163" s="145" t="s">
        <v>153</v>
      </c>
      <c r="E163" s="159" t="s">
        <v>1</v>
      </c>
      <c r="F163" s="160" t="s">
        <v>158</v>
      </c>
      <c r="H163" s="161">
        <v>129.25</v>
      </c>
      <c r="I163" s="162"/>
      <c r="L163" s="158"/>
      <c r="M163" s="163"/>
      <c r="T163" s="164"/>
      <c r="AT163" s="159" t="s">
        <v>153</v>
      </c>
      <c r="AU163" s="159" t="s">
        <v>86</v>
      </c>
      <c r="AV163" s="14" t="s">
        <v>140</v>
      </c>
      <c r="AW163" s="14" t="s">
        <v>32</v>
      </c>
      <c r="AX163" s="14" t="s">
        <v>84</v>
      </c>
      <c r="AY163" s="159" t="s">
        <v>133</v>
      </c>
    </row>
    <row r="164" spans="2:65" s="1" customFormat="1" ht="24.2" customHeight="1">
      <c r="B164" s="31"/>
      <c r="C164" s="131" t="s">
        <v>211</v>
      </c>
      <c r="D164" s="131" t="s">
        <v>135</v>
      </c>
      <c r="E164" s="132" t="s">
        <v>228</v>
      </c>
      <c r="F164" s="133" t="s">
        <v>229</v>
      </c>
      <c r="G164" s="134" t="s">
        <v>138</v>
      </c>
      <c r="H164" s="135">
        <v>1.1000000000000001</v>
      </c>
      <c r="I164" s="136"/>
      <c r="J164" s="137">
        <f>ROUND(I164*H164,2)</f>
        <v>0</v>
      </c>
      <c r="K164" s="133" t="s">
        <v>1</v>
      </c>
      <c r="L164" s="31"/>
      <c r="M164" s="138" t="s">
        <v>1</v>
      </c>
      <c r="N164" s="139" t="s">
        <v>41</v>
      </c>
      <c r="P164" s="140">
        <f>O164*H164</f>
        <v>0</v>
      </c>
      <c r="Q164" s="140">
        <v>0</v>
      </c>
      <c r="R164" s="140">
        <f>Q164*H164</f>
        <v>0</v>
      </c>
      <c r="S164" s="140">
        <v>0</v>
      </c>
      <c r="T164" s="141">
        <f>S164*H164</f>
        <v>0</v>
      </c>
      <c r="AR164" s="142" t="s">
        <v>140</v>
      </c>
      <c r="AT164" s="142" t="s">
        <v>135</v>
      </c>
      <c r="AU164" s="142" t="s">
        <v>86</v>
      </c>
      <c r="AY164" s="16" t="s">
        <v>133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6" t="s">
        <v>84</v>
      </c>
      <c r="BK164" s="143">
        <f>ROUND(I164*H164,2)</f>
        <v>0</v>
      </c>
      <c r="BL164" s="16" t="s">
        <v>140</v>
      </c>
      <c r="BM164" s="142" t="s">
        <v>631</v>
      </c>
    </row>
    <row r="165" spans="2:65" s="11" customFormat="1" ht="22.9" customHeight="1">
      <c r="B165" s="119"/>
      <c r="D165" s="120" t="s">
        <v>75</v>
      </c>
      <c r="E165" s="129" t="s">
        <v>159</v>
      </c>
      <c r="F165" s="129" t="s">
        <v>232</v>
      </c>
      <c r="I165" s="122"/>
      <c r="J165" s="130">
        <f>BK165</f>
        <v>0</v>
      </c>
      <c r="L165" s="119"/>
      <c r="M165" s="124"/>
      <c r="P165" s="125">
        <f>SUM(P166:P189)</f>
        <v>0</v>
      </c>
      <c r="R165" s="125">
        <f>SUM(R166:R189)</f>
        <v>34.433878</v>
      </c>
      <c r="T165" s="126">
        <f>SUM(T166:T189)</f>
        <v>0</v>
      </c>
      <c r="AR165" s="120" t="s">
        <v>84</v>
      </c>
      <c r="AT165" s="127" t="s">
        <v>75</v>
      </c>
      <c r="AU165" s="127" t="s">
        <v>84</v>
      </c>
      <c r="AY165" s="120" t="s">
        <v>133</v>
      </c>
      <c r="BK165" s="128">
        <f>SUM(BK166:BK189)</f>
        <v>0</v>
      </c>
    </row>
    <row r="166" spans="2:65" s="1" customFormat="1" ht="24.2" customHeight="1">
      <c r="B166" s="31"/>
      <c r="C166" s="131" t="s">
        <v>217</v>
      </c>
      <c r="D166" s="131" t="s">
        <v>135</v>
      </c>
      <c r="E166" s="132" t="s">
        <v>540</v>
      </c>
      <c r="F166" s="133" t="s">
        <v>541</v>
      </c>
      <c r="G166" s="134" t="s">
        <v>138</v>
      </c>
      <c r="H166" s="135">
        <v>14.75</v>
      </c>
      <c r="I166" s="136"/>
      <c r="J166" s="137">
        <f>ROUND(I166*H166,2)</f>
        <v>0</v>
      </c>
      <c r="K166" s="133" t="s">
        <v>139</v>
      </c>
      <c r="L166" s="31"/>
      <c r="M166" s="138" t="s">
        <v>1</v>
      </c>
      <c r="N166" s="139" t="s">
        <v>41</v>
      </c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AR166" s="142" t="s">
        <v>140</v>
      </c>
      <c r="AT166" s="142" t="s">
        <v>135</v>
      </c>
      <c r="AU166" s="142" t="s">
        <v>86</v>
      </c>
      <c r="AY166" s="16" t="s">
        <v>133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6" t="s">
        <v>84</v>
      </c>
      <c r="BK166" s="143">
        <f>ROUND(I166*H166,2)</f>
        <v>0</v>
      </c>
      <c r="BL166" s="16" t="s">
        <v>140</v>
      </c>
      <c r="BM166" s="142" t="s">
        <v>632</v>
      </c>
    </row>
    <row r="167" spans="2:65" s="1" customFormat="1" ht="24.2" customHeight="1">
      <c r="B167" s="31"/>
      <c r="C167" s="131" t="s">
        <v>222</v>
      </c>
      <c r="D167" s="131" t="s">
        <v>135</v>
      </c>
      <c r="E167" s="132" t="s">
        <v>234</v>
      </c>
      <c r="F167" s="133" t="s">
        <v>235</v>
      </c>
      <c r="G167" s="134" t="s">
        <v>138</v>
      </c>
      <c r="H167" s="135">
        <v>205.24199999999999</v>
      </c>
      <c r="I167" s="136"/>
      <c r="J167" s="137">
        <f>ROUND(I167*H167,2)</f>
        <v>0</v>
      </c>
      <c r="K167" s="133" t="s">
        <v>139</v>
      </c>
      <c r="L167" s="31"/>
      <c r="M167" s="138" t="s">
        <v>1</v>
      </c>
      <c r="N167" s="139" t="s">
        <v>41</v>
      </c>
      <c r="P167" s="140">
        <f>O167*H167</f>
        <v>0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140</v>
      </c>
      <c r="AT167" s="142" t="s">
        <v>135</v>
      </c>
      <c r="AU167" s="142" t="s">
        <v>86</v>
      </c>
      <c r="AY167" s="16" t="s">
        <v>133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6" t="s">
        <v>84</v>
      </c>
      <c r="BK167" s="143">
        <f>ROUND(I167*H167,2)</f>
        <v>0</v>
      </c>
      <c r="BL167" s="16" t="s">
        <v>140</v>
      </c>
      <c r="BM167" s="142" t="s">
        <v>633</v>
      </c>
    </row>
    <row r="168" spans="2:65" s="13" customFormat="1" ht="11.25">
      <c r="B168" s="151"/>
      <c r="D168" s="145" t="s">
        <v>153</v>
      </c>
      <c r="E168" s="152" t="s">
        <v>1</v>
      </c>
      <c r="F168" s="153" t="s">
        <v>634</v>
      </c>
      <c r="H168" s="154">
        <v>204.12</v>
      </c>
      <c r="I168" s="155"/>
      <c r="L168" s="151"/>
      <c r="M168" s="156"/>
      <c r="T168" s="157"/>
      <c r="AT168" s="152" t="s">
        <v>153</v>
      </c>
      <c r="AU168" s="152" t="s">
        <v>86</v>
      </c>
      <c r="AV168" s="13" t="s">
        <v>86</v>
      </c>
      <c r="AW168" s="13" t="s">
        <v>32</v>
      </c>
      <c r="AX168" s="13" t="s">
        <v>76</v>
      </c>
      <c r="AY168" s="152" t="s">
        <v>133</v>
      </c>
    </row>
    <row r="169" spans="2:65" s="13" customFormat="1" ht="11.25">
      <c r="B169" s="151"/>
      <c r="D169" s="145" t="s">
        <v>153</v>
      </c>
      <c r="E169" s="152" t="s">
        <v>1</v>
      </c>
      <c r="F169" s="153" t="s">
        <v>635</v>
      </c>
      <c r="H169" s="154">
        <v>1.1220000000000001</v>
      </c>
      <c r="I169" s="155"/>
      <c r="L169" s="151"/>
      <c r="M169" s="156"/>
      <c r="T169" s="157"/>
      <c r="AT169" s="152" t="s">
        <v>153</v>
      </c>
      <c r="AU169" s="152" t="s">
        <v>86</v>
      </c>
      <c r="AV169" s="13" t="s">
        <v>86</v>
      </c>
      <c r="AW169" s="13" t="s">
        <v>32</v>
      </c>
      <c r="AX169" s="13" t="s">
        <v>76</v>
      </c>
      <c r="AY169" s="152" t="s">
        <v>133</v>
      </c>
    </row>
    <row r="170" spans="2:65" s="14" customFormat="1" ht="11.25">
      <c r="B170" s="158"/>
      <c r="D170" s="145" t="s">
        <v>153</v>
      </c>
      <c r="E170" s="159" t="s">
        <v>1</v>
      </c>
      <c r="F170" s="160" t="s">
        <v>158</v>
      </c>
      <c r="H170" s="161">
        <v>205.24200000000002</v>
      </c>
      <c r="I170" s="162"/>
      <c r="L170" s="158"/>
      <c r="M170" s="163"/>
      <c r="T170" s="164"/>
      <c r="AT170" s="159" t="s">
        <v>153</v>
      </c>
      <c r="AU170" s="159" t="s">
        <v>86</v>
      </c>
      <c r="AV170" s="14" t="s">
        <v>140</v>
      </c>
      <c r="AW170" s="14" t="s">
        <v>32</v>
      </c>
      <c r="AX170" s="14" t="s">
        <v>84</v>
      </c>
      <c r="AY170" s="159" t="s">
        <v>133</v>
      </c>
    </row>
    <row r="171" spans="2:65" s="1" customFormat="1" ht="21.75" customHeight="1">
      <c r="B171" s="31"/>
      <c r="C171" s="131" t="s">
        <v>227</v>
      </c>
      <c r="D171" s="131" t="s">
        <v>135</v>
      </c>
      <c r="E171" s="132" t="s">
        <v>240</v>
      </c>
      <c r="F171" s="133" t="s">
        <v>241</v>
      </c>
      <c r="G171" s="134" t="s">
        <v>138</v>
      </c>
      <c r="H171" s="135">
        <v>21.315000000000001</v>
      </c>
      <c r="I171" s="136"/>
      <c r="J171" s="137">
        <f>ROUND(I171*H171,2)</f>
        <v>0</v>
      </c>
      <c r="K171" s="133" t="s">
        <v>139</v>
      </c>
      <c r="L171" s="31"/>
      <c r="M171" s="138" t="s">
        <v>1</v>
      </c>
      <c r="N171" s="139" t="s">
        <v>41</v>
      </c>
      <c r="P171" s="140">
        <f>O171*H171</f>
        <v>0</v>
      </c>
      <c r="Q171" s="140">
        <v>0</v>
      </c>
      <c r="R171" s="140">
        <f>Q171*H171</f>
        <v>0</v>
      </c>
      <c r="S171" s="140">
        <v>0</v>
      </c>
      <c r="T171" s="141">
        <f>S171*H171</f>
        <v>0</v>
      </c>
      <c r="AR171" s="142" t="s">
        <v>140</v>
      </c>
      <c r="AT171" s="142" t="s">
        <v>135</v>
      </c>
      <c r="AU171" s="142" t="s">
        <v>86</v>
      </c>
      <c r="AY171" s="16" t="s">
        <v>133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6" t="s">
        <v>84</v>
      </c>
      <c r="BK171" s="143">
        <f>ROUND(I171*H171,2)</f>
        <v>0</v>
      </c>
      <c r="BL171" s="16" t="s">
        <v>140</v>
      </c>
      <c r="BM171" s="142" t="s">
        <v>636</v>
      </c>
    </row>
    <row r="172" spans="2:65" s="12" customFormat="1" ht="11.25">
      <c r="B172" s="144"/>
      <c r="D172" s="145" t="s">
        <v>153</v>
      </c>
      <c r="E172" s="146" t="s">
        <v>1</v>
      </c>
      <c r="F172" s="147" t="s">
        <v>243</v>
      </c>
      <c r="H172" s="146" t="s">
        <v>1</v>
      </c>
      <c r="I172" s="148"/>
      <c r="L172" s="144"/>
      <c r="M172" s="149"/>
      <c r="T172" s="150"/>
      <c r="AT172" s="146" t="s">
        <v>153</v>
      </c>
      <c r="AU172" s="146" t="s">
        <v>86</v>
      </c>
      <c r="AV172" s="12" t="s">
        <v>84</v>
      </c>
      <c r="AW172" s="12" t="s">
        <v>32</v>
      </c>
      <c r="AX172" s="12" t="s">
        <v>76</v>
      </c>
      <c r="AY172" s="146" t="s">
        <v>133</v>
      </c>
    </row>
    <row r="173" spans="2:65" s="13" customFormat="1" ht="11.25">
      <c r="B173" s="151"/>
      <c r="D173" s="145" t="s">
        <v>153</v>
      </c>
      <c r="E173" s="152" t="s">
        <v>1</v>
      </c>
      <c r="F173" s="153" t="s">
        <v>637</v>
      </c>
      <c r="H173" s="154">
        <v>21.315000000000001</v>
      </c>
      <c r="I173" s="155"/>
      <c r="L173" s="151"/>
      <c r="M173" s="156"/>
      <c r="T173" s="157"/>
      <c r="AT173" s="152" t="s">
        <v>153</v>
      </c>
      <c r="AU173" s="152" t="s">
        <v>86</v>
      </c>
      <c r="AV173" s="13" t="s">
        <v>86</v>
      </c>
      <c r="AW173" s="13" t="s">
        <v>32</v>
      </c>
      <c r="AX173" s="13" t="s">
        <v>76</v>
      </c>
      <c r="AY173" s="152" t="s">
        <v>133</v>
      </c>
    </row>
    <row r="174" spans="2:65" s="14" customFormat="1" ht="11.25">
      <c r="B174" s="158"/>
      <c r="D174" s="145" t="s">
        <v>153</v>
      </c>
      <c r="E174" s="159" t="s">
        <v>1</v>
      </c>
      <c r="F174" s="160" t="s">
        <v>158</v>
      </c>
      <c r="H174" s="161">
        <v>21.315000000000001</v>
      </c>
      <c r="I174" s="162"/>
      <c r="L174" s="158"/>
      <c r="M174" s="163"/>
      <c r="T174" s="164"/>
      <c r="AT174" s="159" t="s">
        <v>153</v>
      </c>
      <c r="AU174" s="159" t="s">
        <v>86</v>
      </c>
      <c r="AV174" s="14" t="s">
        <v>140</v>
      </c>
      <c r="AW174" s="14" t="s">
        <v>32</v>
      </c>
      <c r="AX174" s="14" t="s">
        <v>84</v>
      </c>
      <c r="AY174" s="159" t="s">
        <v>133</v>
      </c>
    </row>
    <row r="175" spans="2:65" s="1" customFormat="1" ht="24.2" customHeight="1">
      <c r="B175" s="31"/>
      <c r="C175" s="131" t="s">
        <v>233</v>
      </c>
      <c r="D175" s="131" t="s">
        <v>135</v>
      </c>
      <c r="E175" s="132" t="s">
        <v>246</v>
      </c>
      <c r="F175" s="133" t="s">
        <v>247</v>
      </c>
      <c r="G175" s="134" t="s">
        <v>138</v>
      </c>
      <c r="H175" s="135">
        <v>1.1000000000000001</v>
      </c>
      <c r="I175" s="136"/>
      <c r="J175" s="137">
        <f>ROUND(I175*H175,2)</f>
        <v>0</v>
      </c>
      <c r="K175" s="133" t="s">
        <v>139</v>
      </c>
      <c r="L175" s="31"/>
      <c r="M175" s="138" t="s">
        <v>1</v>
      </c>
      <c r="N175" s="139" t="s">
        <v>41</v>
      </c>
      <c r="P175" s="140">
        <f>O175*H175</f>
        <v>0</v>
      </c>
      <c r="Q175" s="140">
        <v>8.9219999999999994E-2</v>
      </c>
      <c r="R175" s="140">
        <f>Q175*H175</f>
        <v>9.8142000000000007E-2</v>
      </c>
      <c r="S175" s="140">
        <v>0</v>
      </c>
      <c r="T175" s="141">
        <f>S175*H175</f>
        <v>0</v>
      </c>
      <c r="AR175" s="142" t="s">
        <v>140</v>
      </c>
      <c r="AT175" s="142" t="s">
        <v>135</v>
      </c>
      <c r="AU175" s="142" t="s">
        <v>86</v>
      </c>
      <c r="AY175" s="16" t="s">
        <v>133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6" t="s">
        <v>84</v>
      </c>
      <c r="BK175" s="143">
        <f>ROUND(I175*H175,2)</f>
        <v>0</v>
      </c>
      <c r="BL175" s="16" t="s">
        <v>140</v>
      </c>
      <c r="BM175" s="142" t="s">
        <v>638</v>
      </c>
    </row>
    <row r="176" spans="2:65" s="1" customFormat="1" ht="16.5" customHeight="1">
      <c r="B176" s="31"/>
      <c r="C176" s="165" t="s">
        <v>7</v>
      </c>
      <c r="D176" s="165" t="s">
        <v>203</v>
      </c>
      <c r="E176" s="166" t="s">
        <v>250</v>
      </c>
      <c r="F176" s="167" t="s">
        <v>251</v>
      </c>
      <c r="G176" s="168" t="s">
        <v>138</v>
      </c>
      <c r="H176" s="169">
        <v>1.1220000000000001</v>
      </c>
      <c r="I176" s="170"/>
      <c r="J176" s="171">
        <f>ROUND(I176*H176,2)</f>
        <v>0</v>
      </c>
      <c r="K176" s="167" t="s">
        <v>139</v>
      </c>
      <c r="L176" s="172"/>
      <c r="M176" s="173" t="s">
        <v>1</v>
      </c>
      <c r="N176" s="174" t="s">
        <v>41</v>
      </c>
      <c r="P176" s="140">
        <f>O176*H176</f>
        <v>0</v>
      </c>
      <c r="Q176" s="140">
        <v>0.113</v>
      </c>
      <c r="R176" s="140">
        <f>Q176*H176</f>
        <v>0.12678600000000001</v>
      </c>
      <c r="S176" s="140">
        <v>0</v>
      </c>
      <c r="T176" s="141">
        <f>S176*H176</f>
        <v>0</v>
      </c>
      <c r="AR176" s="142" t="s">
        <v>174</v>
      </c>
      <c r="AT176" s="142" t="s">
        <v>203</v>
      </c>
      <c r="AU176" s="142" t="s">
        <v>86</v>
      </c>
      <c r="AY176" s="16" t="s">
        <v>133</v>
      </c>
      <c r="BE176" s="143">
        <f>IF(N176="základní",J176,0)</f>
        <v>0</v>
      </c>
      <c r="BF176" s="143">
        <f>IF(N176="snížená",J176,0)</f>
        <v>0</v>
      </c>
      <c r="BG176" s="143">
        <f>IF(N176="zákl. přenesená",J176,0)</f>
        <v>0</v>
      </c>
      <c r="BH176" s="143">
        <f>IF(N176="sníž. přenesená",J176,0)</f>
        <v>0</v>
      </c>
      <c r="BI176" s="143">
        <f>IF(N176="nulová",J176,0)</f>
        <v>0</v>
      </c>
      <c r="BJ176" s="16" t="s">
        <v>84</v>
      </c>
      <c r="BK176" s="143">
        <f>ROUND(I176*H176,2)</f>
        <v>0</v>
      </c>
      <c r="BL176" s="16" t="s">
        <v>140</v>
      </c>
      <c r="BM176" s="142" t="s">
        <v>639</v>
      </c>
    </row>
    <row r="177" spans="2:65" s="13" customFormat="1" ht="11.25">
      <c r="B177" s="151"/>
      <c r="D177" s="145" t="s">
        <v>153</v>
      </c>
      <c r="F177" s="153" t="s">
        <v>640</v>
      </c>
      <c r="H177" s="154">
        <v>1.1220000000000001</v>
      </c>
      <c r="I177" s="155"/>
      <c r="L177" s="151"/>
      <c r="M177" s="156"/>
      <c r="T177" s="157"/>
      <c r="AT177" s="152" t="s">
        <v>153</v>
      </c>
      <c r="AU177" s="152" t="s">
        <v>86</v>
      </c>
      <c r="AV177" s="13" t="s">
        <v>86</v>
      </c>
      <c r="AW177" s="13" t="s">
        <v>4</v>
      </c>
      <c r="AX177" s="13" t="s">
        <v>84</v>
      </c>
      <c r="AY177" s="152" t="s">
        <v>133</v>
      </c>
    </row>
    <row r="178" spans="2:65" s="1" customFormat="1" ht="33" customHeight="1">
      <c r="B178" s="31"/>
      <c r="C178" s="131" t="s">
        <v>245</v>
      </c>
      <c r="D178" s="131" t="s">
        <v>135</v>
      </c>
      <c r="E178" s="132" t="s">
        <v>559</v>
      </c>
      <c r="F178" s="133" t="s">
        <v>560</v>
      </c>
      <c r="G178" s="134" t="s">
        <v>138</v>
      </c>
      <c r="H178" s="135">
        <v>97.2</v>
      </c>
      <c r="I178" s="136"/>
      <c r="J178" s="137">
        <f>ROUND(I178*H178,2)</f>
        <v>0</v>
      </c>
      <c r="K178" s="133" t="s">
        <v>139</v>
      </c>
      <c r="L178" s="31"/>
      <c r="M178" s="138" t="s">
        <v>1</v>
      </c>
      <c r="N178" s="139" t="s">
        <v>41</v>
      </c>
      <c r="P178" s="140">
        <f>O178*H178</f>
        <v>0</v>
      </c>
      <c r="Q178" s="140">
        <v>0.11162</v>
      </c>
      <c r="R178" s="140">
        <f>Q178*H178</f>
        <v>10.849463999999999</v>
      </c>
      <c r="S178" s="140">
        <v>0</v>
      </c>
      <c r="T178" s="141">
        <f>S178*H178</f>
        <v>0</v>
      </c>
      <c r="AR178" s="142" t="s">
        <v>140</v>
      </c>
      <c r="AT178" s="142" t="s">
        <v>135</v>
      </c>
      <c r="AU178" s="142" t="s">
        <v>86</v>
      </c>
      <c r="AY178" s="16" t="s">
        <v>133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6" t="s">
        <v>84</v>
      </c>
      <c r="BK178" s="143">
        <f>ROUND(I178*H178,2)</f>
        <v>0</v>
      </c>
      <c r="BL178" s="16" t="s">
        <v>140</v>
      </c>
      <c r="BM178" s="142" t="s">
        <v>641</v>
      </c>
    </row>
    <row r="179" spans="2:65" s="13" customFormat="1" ht="11.25">
      <c r="B179" s="151"/>
      <c r="D179" s="145" t="s">
        <v>153</v>
      </c>
      <c r="E179" s="152" t="s">
        <v>1</v>
      </c>
      <c r="F179" s="153" t="s">
        <v>642</v>
      </c>
      <c r="H179" s="154">
        <v>97.2</v>
      </c>
      <c r="I179" s="155"/>
      <c r="L179" s="151"/>
      <c r="M179" s="156"/>
      <c r="T179" s="157"/>
      <c r="AT179" s="152" t="s">
        <v>153</v>
      </c>
      <c r="AU179" s="152" t="s">
        <v>86</v>
      </c>
      <c r="AV179" s="13" t="s">
        <v>86</v>
      </c>
      <c r="AW179" s="13" t="s">
        <v>32</v>
      </c>
      <c r="AX179" s="13" t="s">
        <v>76</v>
      </c>
      <c r="AY179" s="152" t="s">
        <v>133</v>
      </c>
    </row>
    <row r="180" spans="2:65" s="14" customFormat="1" ht="11.25">
      <c r="B180" s="158"/>
      <c r="D180" s="145" t="s">
        <v>153</v>
      </c>
      <c r="E180" s="159" t="s">
        <v>1</v>
      </c>
      <c r="F180" s="160" t="s">
        <v>158</v>
      </c>
      <c r="H180" s="161">
        <v>97.2</v>
      </c>
      <c r="I180" s="162"/>
      <c r="L180" s="158"/>
      <c r="M180" s="163"/>
      <c r="T180" s="164"/>
      <c r="AT180" s="159" t="s">
        <v>153</v>
      </c>
      <c r="AU180" s="159" t="s">
        <v>86</v>
      </c>
      <c r="AV180" s="14" t="s">
        <v>140</v>
      </c>
      <c r="AW180" s="14" t="s">
        <v>32</v>
      </c>
      <c r="AX180" s="14" t="s">
        <v>84</v>
      </c>
      <c r="AY180" s="159" t="s">
        <v>133</v>
      </c>
    </row>
    <row r="181" spans="2:65" s="1" customFormat="1" ht="16.5" customHeight="1">
      <c r="B181" s="31"/>
      <c r="C181" s="165" t="s">
        <v>249</v>
      </c>
      <c r="D181" s="165" t="s">
        <v>203</v>
      </c>
      <c r="E181" s="166" t="s">
        <v>261</v>
      </c>
      <c r="F181" s="167" t="s">
        <v>262</v>
      </c>
      <c r="G181" s="168" t="s">
        <v>138</v>
      </c>
      <c r="H181" s="169">
        <v>99.144000000000005</v>
      </c>
      <c r="I181" s="170"/>
      <c r="J181" s="171">
        <f>ROUND(I181*H181,2)</f>
        <v>0</v>
      </c>
      <c r="K181" s="167" t="s">
        <v>139</v>
      </c>
      <c r="L181" s="172"/>
      <c r="M181" s="173" t="s">
        <v>1</v>
      </c>
      <c r="N181" s="174" t="s">
        <v>41</v>
      </c>
      <c r="P181" s="140">
        <f>O181*H181</f>
        <v>0</v>
      </c>
      <c r="Q181" s="140">
        <v>0.17599999999999999</v>
      </c>
      <c r="R181" s="140">
        <f>Q181*H181</f>
        <v>17.449344</v>
      </c>
      <c r="S181" s="140">
        <v>0</v>
      </c>
      <c r="T181" s="141">
        <f>S181*H181</f>
        <v>0</v>
      </c>
      <c r="AR181" s="142" t="s">
        <v>174</v>
      </c>
      <c r="AT181" s="142" t="s">
        <v>203</v>
      </c>
      <c r="AU181" s="142" t="s">
        <v>86</v>
      </c>
      <c r="AY181" s="16" t="s">
        <v>133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6" t="s">
        <v>84</v>
      </c>
      <c r="BK181" s="143">
        <f>ROUND(I181*H181,2)</f>
        <v>0</v>
      </c>
      <c r="BL181" s="16" t="s">
        <v>140</v>
      </c>
      <c r="BM181" s="142" t="s">
        <v>643</v>
      </c>
    </row>
    <row r="182" spans="2:65" s="13" customFormat="1" ht="11.25">
      <c r="B182" s="151"/>
      <c r="D182" s="145" t="s">
        <v>153</v>
      </c>
      <c r="E182" s="152" t="s">
        <v>1</v>
      </c>
      <c r="F182" s="153" t="s">
        <v>644</v>
      </c>
      <c r="H182" s="154">
        <v>99.144000000000005</v>
      </c>
      <c r="I182" s="155"/>
      <c r="L182" s="151"/>
      <c r="M182" s="156"/>
      <c r="T182" s="157"/>
      <c r="AT182" s="152" t="s">
        <v>153</v>
      </c>
      <c r="AU182" s="152" t="s">
        <v>86</v>
      </c>
      <c r="AV182" s="13" t="s">
        <v>86</v>
      </c>
      <c r="AW182" s="13" t="s">
        <v>32</v>
      </c>
      <c r="AX182" s="13" t="s">
        <v>76</v>
      </c>
      <c r="AY182" s="152" t="s">
        <v>133</v>
      </c>
    </row>
    <row r="183" spans="2:65" s="14" customFormat="1" ht="11.25">
      <c r="B183" s="158"/>
      <c r="D183" s="145" t="s">
        <v>153</v>
      </c>
      <c r="E183" s="159" t="s">
        <v>1</v>
      </c>
      <c r="F183" s="160" t="s">
        <v>158</v>
      </c>
      <c r="H183" s="161">
        <v>99.144000000000005</v>
      </c>
      <c r="I183" s="162"/>
      <c r="L183" s="158"/>
      <c r="M183" s="163"/>
      <c r="T183" s="164"/>
      <c r="AT183" s="159" t="s">
        <v>153</v>
      </c>
      <c r="AU183" s="159" t="s">
        <v>86</v>
      </c>
      <c r="AV183" s="14" t="s">
        <v>140</v>
      </c>
      <c r="AW183" s="14" t="s">
        <v>32</v>
      </c>
      <c r="AX183" s="14" t="s">
        <v>84</v>
      </c>
      <c r="AY183" s="159" t="s">
        <v>133</v>
      </c>
    </row>
    <row r="184" spans="2:65" s="1" customFormat="1" ht="24.2" customHeight="1">
      <c r="B184" s="31"/>
      <c r="C184" s="131" t="s">
        <v>254</v>
      </c>
      <c r="D184" s="131" t="s">
        <v>135</v>
      </c>
      <c r="E184" s="132" t="s">
        <v>275</v>
      </c>
      <c r="F184" s="133" t="s">
        <v>276</v>
      </c>
      <c r="G184" s="134" t="s">
        <v>138</v>
      </c>
      <c r="H184" s="135">
        <v>20.3</v>
      </c>
      <c r="I184" s="136"/>
      <c r="J184" s="137">
        <f>ROUND(I184*H184,2)</f>
        <v>0</v>
      </c>
      <c r="K184" s="133" t="s">
        <v>139</v>
      </c>
      <c r="L184" s="31"/>
      <c r="M184" s="138" t="s">
        <v>1</v>
      </c>
      <c r="N184" s="139" t="s">
        <v>41</v>
      </c>
      <c r="P184" s="140">
        <f>O184*H184</f>
        <v>0</v>
      </c>
      <c r="Q184" s="140">
        <v>0.11162</v>
      </c>
      <c r="R184" s="140">
        <f>Q184*H184</f>
        <v>2.2658860000000001</v>
      </c>
      <c r="S184" s="140">
        <v>0</v>
      </c>
      <c r="T184" s="141">
        <f>S184*H184</f>
        <v>0</v>
      </c>
      <c r="AR184" s="142" t="s">
        <v>140</v>
      </c>
      <c r="AT184" s="142" t="s">
        <v>135</v>
      </c>
      <c r="AU184" s="142" t="s">
        <v>86</v>
      </c>
      <c r="AY184" s="16" t="s">
        <v>133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6" t="s">
        <v>84</v>
      </c>
      <c r="BK184" s="143">
        <f>ROUND(I184*H184,2)</f>
        <v>0</v>
      </c>
      <c r="BL184" s="16" t="s">
        <v>140</v>
      </c>
      <c r="BM184" s="142" t="s">
        <v>645</v>
      </c>
    </row>
    <row r="185" spans="2:65" s="13" customFormat="1" ht="11.25">
      <c r="B185" s="151"/>
      <c r="D185" s="145" t="s">
        <v>153</v>
      </c>
      <c r="E185" s="152" t="s">
        <v>1</v>
      </c>
      <c r="F185" s="153" t="s">
        <v>646</v>
      </c>
      <c r="H185" s="154">
        <v>20.3</v>
      </c>
      <c r="I185" s="155"/>
      <c r="L185" s="151"/>
      <c r="M185" s="156"/>
      <c r="T185" s="157"/>
      <c r="AT185" s="152" t="s">
        <v>153</v>
      </c>
      <c r="AU185" s="152" t="s">
        <v>86</v>
      </c>
      <c r="AV185" s="13" t="s">
        <v>86</v>
      </c>
      <c r="AW185" s="13" t="s">
        <v>32</v>
      </c>
      <c r="AX185" s="13" t="s">
        <v>76</v>
      </c>
      <c r="AY185" s="152" t="s">
        <v>133</v>
      </c>
    </row>
    <row r="186" spans="2:65" s="14" customFormat="1" ht="11.25">
      <c r="B186" s="158"/>
      <c r="D186" s="145" t="s">
        <v>153</v>
      </c>
      <c r="E186" s="159" t="s">
        <v>1</v>
      </c>
      <c r="F186" s="160" t="s">
        <v>158</v>
      </c>
      <c r="H186" s="161">
        <v>20.3</v>
      </c>
      <c r="I186" s="162"/>
      <c r="L186" s="158"/>
      <c r="M186" s="163"/>
      <c r="T186" s="164"/>
      <c r="AT186" s="159" t="s">
        <v>153</v>
      </c>
      <c r="AU186" s="159" t="s">
        <v>86</v>
      </c>
      <c r="AV186" s="14" t="s">
        <v>140</v>
      </c>
      <c r="AW186" s="14" t="s">
        <v>32</v>
      </c>
      <c r="AX186" s="14" t="s">
        <v>84</v>
      </c>
      <c r="AY186" s="159" t="s">
        <v>133</v>
      </c>
    </row>
    <row r="187" spans="2:65" s="1" customFormat="1" ht="16.5" customHeight="1">
      <c r="B187" s="31"/>
      <c r="C187" s="165" t="s">
        <v>260</v>
      </c>
      <c r="D187" s="165" t="s">
        <v>203</v>
      </c>
      <c r="E187" s="166" t="s">
        <v>266</v>
      </c>
      <c r="F187" s="167" t="s">
        <v>267</v>
      </c>
      <c r="G187" s="168" t="s">
        <v>138</v>
      </c>
      <c r="H187" s="169">
        <v>20.706</v>
      </c>
      <c r="I187" s="170"/>
      <c r="J187" s="171">
        <f>ROUND(I187*H187,2)</f>
        <v>0</v>
      </c>
      <c r="K187" s="167" t="s">
        <v>139</v>
      </c>
      <c r="L187" s="172"/>
      <c r="M187" s="173" t="s">
        <v>1</v>
      </c>
      <c r="N187" s="174" t="s">
        <v>41</v>
      </c>
      <c r="P187" s="140">
        <f>O187*H187</f>
        <v>0</v>
      </c>
      <c r="Q187" s="140">
        <v>0.17599999999999999</v>
      </c>
      <c r="R187" s="140">
        <f>Q187*H187</f>
        <v>3.6442559999999995</v>
      </c>
      <c r="S187" s="140">
        <v>0</v>
      </c>
      <c r="T187" s="141">
        <f>S187*H187</f>
        <v>0</v>
      </c>
      <c r="AR187" s="142" t="s">
        <v>174</v>
      </c>
      <c r="AT187" s="142" t="s">
        <v>203</v>
      </c>
      <c r="AU187" s="142" t="s">
        <v>86</v>
      </c>
      <c r="AY187" s="16" t="s">
        <v>133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6" t="s">
        <v>84</v>
      </c>
      <c r="BK187" s="143">
        <f>ROUND(I187*H187,2)</f>
        <v>0</v>
      </c>
      <c r="BL187" s="16" t="s">
        <v>140</v>
      </c>
      <c r="BM187" s="142" t="s">
        <v>647</v>
      </c>
    </row>
    <row r="188" spans="2:65" s="13" customFormat="1" ht="11.25">
      <c r="B188" s="151"/>
      <c r="D188" s="145" t="s">
        <v>153</v>
      </c>
      <c r="E188" s="152" t="s">
        <v>1</v>
      </c>
      <c r="F188" s="153" t="s">
        <v>648</v>
      </c>
      <c r="H188" s="154">
        <v>20.706</v>
      </c>
      <c r="I188" s="155"/>
      <c r="L188" s="151"/>
      <c r="M188" s="156"/>
      <c r="T188" s="157"/>
      <c r="AT188" s="152" t="s">
        <v>153</v>
      </c>
      <c r="AU188" s="152" t="s">
        <v>86</v>
      </c>
      <c r="AV188" s="13" t="s">
        <v>86</v>
      </c>
      <c r="AW188" s="13" t="s">
        <v>32</v>
      </c>
      <c r="AX188" s="13" t="s">
        <v>76</v>
      </c>
      <c r="AY188" s="152" t="s">
        <v>133</v>
      </c>
    </row>
    <row r="189" spans="2:65" s="14" customFormat="1" ht="11.25">
      <c r="B189" s="158"/>
      <c r="D189" s="145" t="s">
        <v>153</v>
      </c>
      <c r="E189" s="159" t="s">
        <v>1</v>
      </c>
      <c r="F189" s="160" t="s">
        <v>158</v>
      </c>
      <c r="H189" s="161">
        <v>20.706</v>
      </c>
      <c r="I189" s="162"/>
      <c r="L189" s="158"/>
      <c r="M189" s="163"/>
      <c r="T189" s="164"/>
      <c r="AT189" s="159" t="s">
        <v>153</v>
      </c>
      <c r="AU189" s="159" t="s">
        <v>86</v>
      </c>
      <c r="AV189" s="14" t="s">
        <v>140</v>
      </c>
      <c r="AW189" s="14" t="s">
        <v>32</v>
      </c>
      <c r="AX189" s="14" t="s">
        <v>84</v>
      </c>
      <c r="AY189" s="159" t="s">
        <v>133</v>
      </c>
    </row>
    <row r="190" spans="2:65" s="11" customFormat="1" ht="22.9" customHeight="1">
      <c r="B190" s="119"/>
      <c r="D190" s="120" t="s">
        <v>75</v>
      </c>
      <c r="E190" s="129" t="s">
        <v>174</v>
      </c>
      <c r="F190" s="129" t="s">
        <v>282</v>
      </c>
      <c r="I190" s="122"/>
      <c r="J190" s="130">
        <f>BK190</f>
        <v>0</v>
      </c>
      <c r="L190" s="119"/>
      <c r="M190" s="124"/>
      <c r="P190" s="125">
        <f>SUM(P191:P210)</f>
        <v>0</v>
      </c>
      <c r="R190" s="125">
        <f>SUM(R191:R210)</f>
        <v>1.5308120000000001</v>
      </c>
      <c r="T190" s="126">
        <f>SUM(T191:T210)</f>
        <v>0</v>
      </c>
      <c r="AR190" s="120" t="s">
        <v>84</v>
      </c>
      <c r="AT190" s="127" t="s">
        <v>75</v>
      </c>
      <c r="AU190" s="127" t="s">
        <v>84</v>
      </c>
      <c r="AY190" s="120" t="s">
        <v>133</v>
      </c>
      <c r="BK190" s="128">
        <f>SUM(BK191:BK210)</f>
        <v>0</v>
      </c>
    </row>
    <row r="191" spans="2:65" s="1" customFormat="1" ht="21.75" customHeight="1">
      <c r="B191" s="31"/>
      <c r="C191" s="131" t="s">
        <v>265</v>
      </c>
      <c r="D191" s="131" t="s">
        <v>135</v>
      </c>
      <c r="E191" s="132" t="s">
        <v>284</v>
      </c>
      <c r="F191" s="133" t="s">
        <v>285</v>
      </c>
      <c r="G191" s="134" t="s">
        <v>151</v>
      </c>
      <c r="H191" s="135">
        <v>1.6</v>
      </c>
      <c r="I191" s="136"/>
      <c r="J191" s="137">
        <f>ROUND(I191*H191,2)</f>
        <v>0</v>
      </c>
      <c r="K191" s="133" t="s">
        <v>1</v>
      </c>
      <c r="L191" s="31"/>
      <c r="M191" s="138" t="s">
        <v>1</v>
      </c>
      <c r="N191" s="139" t="s">
        <v>41</v>
      </c>
      <c r="P191" s="140">
        <f>O191*H191</f>
        <v>0</v>
      </c>
      <c r="Q191" s="140">
        <v>0</v>
      </c>
      <c r="R191" s="140">
        <f>Q191*H191</f>
        <v>0</v>
      </c>
      <c r="S191" s="140">
        <v>0</v>
      </c>
      <c r="T191" s="141">
        <f>S191*H191</f>
        <v>0</v>
      </c>
      <c r="AR191" s="142" t="s">
        <v>140</v>
      </c>
      <c r="AT191" s="142" t="s">
        <v>135</v>
      </c>
      <c r="AU191" s="142" t="s">
        <v>86</v>
      </c>
      <c r="AY191" s="16" t="s">
        <v>133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6" t="s">
        <v>84</v>
      </c>
      <c r="BK191" s="143">
        <f>ROUND(I191*H191,2)</f>
        <v>0</v>
      </c>
      <c r="BL191" s="16" t="s">
        <v>140</v>
      </c>
      <c r="BM191" s="142" t="s">
        <v>649</v>
      </c>
    </row>
    <row r="192" spans="2:65" s="13" customFormat="1" ht="11.25">
      <c r="B192" s="151"/>
      <c r="D192" s="145" t="s">
        <v>153</v>
      </c>
      <c r="E192" s="152" t="s">
        <v>1</v>
      </c>
      <c r="F192" s="153" t="s">
        <v>650</v>
      </c>
      <c r="H192" s="154">
        <v>1.6</v>
      </c>
      <c r="I192" s="155"/>
      <c r="L192" s="151"/>
      <c r="M192" s="156"/>
      <c r="T192" s="157"/>
      <c r="AT192" s="152" t="s">
        <v>153</v>
      </c>
      <c r="AU192" s="152" t="s">
        <v>86</v>
      </c>
      <c r="AV192" s="13" t="s">
        <v>86</v>
      </c>
      <c r="AW192" s="13" t="s">
        <v>32</v>
      </c>
      <c r="AX192" s="13" t="s">
        <v>76</v>
      </c>
      <c r="AY192" s="152" t="s">
        <v>133</v>
      </c>
    </row>
    <row r="193" spans="2:65" s="14" customFormat="1" ht="11.25">
      <c r="B193" s="158"/>
      <c r="D193" s="145" t="s">
        <v>153</v>
      </c>
      <c r="E193" s="159" t="s">
        <v>1</v>
      </c>
      <c r="F193" s="160" t="s">
        <v>158</v>
      </c>
      <c r="H193" s="161">
        <v>1.6</v>
      </c>
      <c r="I193" s="162"/>
      <c r="L193" s="158"/>
      <c r="M193" s="163"/>
      <c r="T193" s="164"/>
      <c r="AT193" s="159" t="s">
        <v>153</v>
      </c>
      <c r="AU193" s="159" t="s">
        <v>86</v>
      </c>
      <c r="AV193" s="14" t="s">
        <v>140</v>
      </c>
      <c r="AW193" s="14" t="s">
        <v>32</v>
      </c>
      <c r="AX193" s="14" t="s">
        <v>84</v>
      </c>
      <c r="AY193" s="159" t="s">
        <v>133</v>
      </c>
    </row>
    <row r="194" spans="2:65" s="1" customFormat="1" ht="33" customHeight="1">
      <c r="B194" s="31"/>
      <c r="C194" s="131" t="s">
        <v>270</v>
      </c>
      <c r="D194" s="131" t="s">
        <v>135</v>
      </c>
      <c r="E194" s="132" t="s">
        <v>289</v>
      </c>
      <c r="F194" s="133" t="s">
        <v>290</v>
      </c>
      <c r="G194" s="134" t="s">
        <v>151</v>
      </c>
      <c r="H194" s="135">
        <v>7.2</v>
      </c>
      <c r="I194" s="136"/>
      <c r="J194" s="137">
        <f>ROUND(I194*H194,2)</f>
        <v>0</v>
      </c>
      <c r="K194" s="133" t="s">
        <v>139</v>
      </c>
      <c r="L194" s="31"/>
      <c r="M194" s="138" t="s">
        <v>1</v>
      </c>
      <c r="N194" s="139" t="s">
        <v>41</v>
      </c>
      <c r="P194" s="140">
        <f>O194*H194</f>
        <v>0</v>
      </c>
      <c r="Q194" s="140">
        <v>5.0889999999999998E-2</v>
      </c>
      <c r="R194" s="140">
        <f>Q194*H194</f>
        <v>0.36640800000000001</v>
      </c>
      <c r="S194" s="140">
        <v>0</v>
      </c>
      <c r="T194" s="141">
        <f>S194*H194</f>
        <v>0</v>
      </c>
      <c r="AR194" s="142" t="s">
        <v>140</v>
      </c>
      <c r="AT194" s="142" t="s">
        <v>135</v>
      </c>
      <c r="AU194" s="142" t="s">
        <v>86</v>
      </c>
      <c r="AY194" s="16" t="s">
        <v>133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6" t="s">
        <v>84</v>
      </c>
      <c r="BK194" s="143">
        <f>ROUND(I194*H194,2)</f>
        <v>0</v>
      </c>
      <c r="BL194" s="16" t="s">
        <v>140</v>
      </c>
      <c r="BM194" s="142" t="s">
        <v>651</v>
      </c>
    </row>
    <row r="195" spans="2:65" s="13" customFormat="1" ht="11.25">
      <c r="B195" s="151"/>
      <c r="D195" s="145" t="s">
        <v>153</v>
      </c>
      <c r="E195" s="152" t="s">
        <v>1</v>
      </c>
      <c r="F195" s="153" t="s">
        <v>652</v>
      </c>
      <c r="H195" s="154">
        <v>7.2</v>
      </c>
      <c r="I195" s="155"/>
      <c r="L195" s="151"/>
      <c r="M195" s="156"/>
      <c r="T195" s="157"/>
      <c r="AT195" s="152" t="s">
        <v>153</v>
      </c>
      <c r="AU195" s="152" t="s">
        <v>86</v>
      </c>
      <c r="AV195" s="13" t="s">
        <v>86</v>
      </c>
      <c r="AW195" s="13" t="s">
        <v>32</v>
      </c>
      <c r="AX195" s="13" t="s">
        <v>76</v>
      </c>
      <c r="AY195" s="152" t="s">
        <v>133</v>
      </c>
    </row>
    <row r="196" spans="2:65" s="14" customFormat="1" ht="11.25">
      <c r="B196" s="158"/>
      <c r="D196" s="145" t="s">
        <v>153</v>
      </c>
      <c r="E196" s="159" t="s">
        <v>1</v>
      </c>
      <c r="F196" s="160" t="s">
        <v>158</v>
      </c>
      <c r="H196" s="161">
        <v>7.2</v>
      </c>
      <c r="I196" s="162"/>
      <c r="L196" s="158"/>
      <c r="M196" s="163"/>
      <c r="T196" s="164"/>
      <c r="AT196" s="159" t="s">
        <v>153</v>
      </c>
      <c r="AU196" s="159" t="s">
        <v>86</v>
      </c>
      <c r="AV196" s="14" t="s">
        <v>140</v>
      </c>
      <c r="AW196" s="14" t="s">
        <v>32</v>
      </c>
      <c r="AX196" s="14" t="s">
        <v>84</v>
      </c>
      <c r="AY196" s="159" t="s">
        <v>133</v>
      </c>
    </row>
    <row r="197" spans="2:65" s="1" customFormat="1" ht="37.9" customHeight="1">
      <c r="B197" s="31"/>
      <c r="C197" s="131" t="s">
        <v>274</v>
      </c>
      <c r="D197" s="131" t="s">
        <v>135</v>
      </c>
      <c r="E197" s="132" t="s">
        <v>294</v>
      </c>
      <c r="F197" s="133" t="s">
        <v>295</v>
      </c>
      <c r="G197" s="134" t="s">
        <v>296</v>
      </c>
      <c r="H197" s="135">
        <v>1</v>
      </c>
      <c r="I197" s="136"/>
      <c r="J197" s="137">
        <f>ROUND(I197*H197,2)</f>
        <v>0</v>
      </c>
      <c r="K197" s="133" t="s">
        <v>139</v>
      </c>
      <c r="L197" s="31"/>
      <c r="M197" s="138" t="s">
        <v>1</v>
      </c>
      <c r="N197" s="139" t="s">
        <v>41</v>
      </c>
      <c r="P197" s="140">
        <f>O197*H197</f>
        <v>0</v>
      </c>
      <c r="Q197" s="140">
        <v>7.2499999999999995E-2</v>
      </c>
      <c r="R197" s="140">
        <f>Q197*H197</f>
        <v>7.2499999999999995E-2</v>
      </c>
      <c r="S197" s="140">
        <v>0</v>
      </c>
      <c r="T197" s="141">
        <f>S197*H197</f>
        <v>0</v>
      </c>
      <c r="AR197" s="142" t="s">
        <v>140</v>
      </c>
      <c r="AT197" s="142" t="s">
        <v>135</v>
      </c>
      <c r="AU197" s="142" t="s">
        <v>86</v>
      </c>
      <c r="AY197" s="16" t="s">
        <v>133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6" t="s">
        <v>84</v>
      </c>
      <c r="BK197" s="143">
        <f>ROUND(I197*H197,2)</f>
        <v>0</v>
      </c>
      <c r="BL197" s="16" t="s">
        <v>140</v>
      </c>
      <c r="BM197" s="142" t="s">
        <v>653</v>
      </c>
    </row>
    <row r="198" spans="2:65" s="1" customFormat="1" ht="33" customHeight="1">
      <c r="B198" s="31"/>
      <c r="C198" s="131" t="s">
        <v>279</v>
      </c>
      <c r="D198" s="131" t="s">
        <v>135</v>
      </c>
      <c r="E198" s="132" t="s">
        <v>299</v>
      </c>
      <c r="F198" s="133" t="s">
        <v>300</v>
      </c>
      <c r="G198" s="134" t="s">
        <v>151</v>
      </c>
      <c r="H198" s="135">
        <v>5.04</v>
      </c>
      <c r="I198" s="136"/>
      <c r="J198" s="137">
        <f>ROUND(I198*H198,2)</f>
        <v>0</v>
      </c>
      <c r="K198" s="133" t="s">
        <v>139</v>
      </c>
      <c r="L198" s="31"/>
      <c r="M198" s="138" t="s">
        <v>1</v>
      </c>
      <c r="N198" s="139" t="s">
        <v>41</v>
      </c>
      <c r="P198" s="140">
        <f>O198*H198</f>
        <v>0</v>
      </c>
      <c r="Q198" s="140">
        <v>0</v>
      </c>
      <c r="R198" s="140">
        <f>Q198*H198</f>
        <v>0</v>
      </c>
      <c r="S198" s="140">
        <v>0</v>
      </c>
      <c r="T198" s="141">
        <f>S198*H198</f>
        <v>0</v>
      </c>
      <c r="AR198" s="142" t="s">
        <v>140</v>
      </c>
      <c r="AT198" s="142" t="s">
        <v>135</v>
      </c>
      <c r="AU198" s="142" t="s">
        <v>86</v>
      </c>
      <c r="AY198" s="16" t="s">
        <v>133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6" t="s">
        <v>84</v>
      </c>
      <c r="BK198" s="143">
        <f>ROUND(I198*H198,2)</f>
        <v>0</v>
      </c>
      <c r="BL198" s="16" t="s">
        <v>140</v>
      </c>
      <c r="BM198" s="142" t="s">
        <v>654</v>
      </c>
    </row>
    <row r="199" spans="2:65" s="13" customFormat="1" ht="11.25">
      <c r="B199" s="151"/>
      <c r="D199" s="145" t="s">
        <v>153</v>
      </c>
      <c r="E199" s="152" t="s">
        <v>1</v>
      </c>
      <c r="F199" s="153" t="s">
        <v>655</v>
      </c>
      <c r="H199" s="154">
        <v>5.04</v>
      </c>
      <c r="I199" s="155"/>
      <c r="L199" s="151"/>
      <c r="M199" s="156"/>
      <c r="T199" s="157"/>
      <c r="AT199" s="152" t="s">
        <v>153</v>
      </c>
      <c r="AU199" s="152" t="s">
        <v>86</v>
      </c>
      <c r="AV199" s="13" t="s">
        <v>86</v>
      </c>
      <c r="AW199" s="13" t="s">
        <v>32</v>
      </c>
      <c r="AX199" s="13" t="s">
        <v>76</v>
      </c>
      <c r="AY199" s="152" t="s">
        <v>133</v>
      </c>
    </row>
    <row r="200" spans="2:65" s="14" customFormat="1" ht="11.25">
      <c r="B200" s="158"/>
      <c r="D200" s="145" t="s">
        <v>153</v>
      </c>
      <c r="E200" s="159" t="s">
        <v>1</v>
      </c>
      <c r="F200" s="160" t="s">
        <v>158</v>
      </c>
      <c r="H200" s="161">
        <v>5.04</v>
      </c>
      <c r="I200" s="162"/>
      <c r="L200" s="158"/>
      <c r="M200" s="163"/>
      <c r="T200" s="164"/>
      <c r="AT200" s="159" t="s">
        <v>153</v>
      </c>
      <c r="AU200" s="159" t="s">
        <v>86</v>
      </c>
      <c r="AV200" s="14" t="s">
        <v>140</v>
      </c>
      <c r="AW200" s="14" t="s">
        <v>32</v>
      </c>
      <c r="AX200" s="14" t="s">
        <v>84</v>
      </c>
      <c r="AY200" s="159" t="s">
        <v>133</v>
      </c>
    </row>
    <row r="201" spans="2:65" s="1" customFormat="1" ht="24.2" customHeight="1">
      <c r="B201" s="31"/>
      <c r="C201" s="131" t="s">
        <v>283</v>
      </c>
      <c r="D201" s="131" t="s">
        <v>135</v>
      </c>
      <c r="E201" s="132" t="s">
        <v>304</v>
      </c>
      <c r="F201" s="133" t="s">
        <v>305</v>
      </c>
      <c r="G201" s="134" t="s">
        <v>138</v>
      </c>
      <c r="H201" s="135">
        <v>101.2</v>
      </c>
      <c r="I201" s="136"/>
      <c r="J201" s="137">
        <f>ROUND(I201*H201,2)</f>
        <v>0</v>
      </c>
      <c r="K201" s="133" t="s">
        <v>1</v>
      </c>
      <c r="L201" s="31"/>
      <c r="M201" s="138" t="s">
        <v>1</v>
      </c>
      <c r="N201" s="139" t="s">
        <v>41</v>
      </c>
      <c r="P201" s="140">
        <f>O201*H201</f>
        <v>0</v>
      </c>
      <c r="Q201" s="140">
        <v>1.7000000000000001E-4</v>
      </c>
      <c r="R201" s="140">
        <f>Q201*H201</f>
        <v>1.7204000000000001E-2</v>
      </c>
      <c r="S201" s="140">
        <v>0</v>
      </c>
      <c r="T201" s="141">
        <f>S201*H201</f>
        <v>0</v>
      </c>
      <c r="AR201" s="142" t="s">
        <v>140</v>
      </c>
      <c r="AT201" s="142" t="s">
        <v>135</v>
      </c>
      <c r="AU201" s="142" t="s">
        <v>86</v>
      </c>
      <c r="AY201" s="16" t="s">
        <v>133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6" t="s">
        <v>84</v>
      </c>
      <c r="BK201" s="143">
        <f>ROUND(I201*H201,2)</f>
        <v>0</v>
      </c>
      <c r="BL201" s="16" t="s">
        <v>140</v>
      </c>
      <c r="BM201" s="142" t="s">
        <v>656</v>
      </c>
    </row>
    <row r="202" spans="2:65" s="13" customFormat="1" ht="11.25">
      <c r="B202" s="151"/>
      <c r="D202" s="145" t="s">
        <v>153</v>
      </c>
      <c r="E202" s="152" t="s">
        <v>1</v>
      </c>
      <c r="F202" s="153" t="s">
        <v>657</v>
      </c>
      <c r="H202" s="154">
        <v>79.2</v>
      </c>
      <c r="I202" s="155"/>
      <c r="L202" s="151"/>
      <c r="M202" s="156"/>
      <c r="T202" s="157"/>
      <c r="AT202" s="152" t="s">
        <v>153</v>
      </c>
      <c r="AU202" s="152" t="s">
        <v>86</v>
      </c>
      <c r="AV202" s="13" t="s">
        <v>86</v>
      </c>
      <c r="AW202" s="13" t="s">
        <v>32</v>
      </c>
      <c r="AX202" s="13" t="s">
        <v>76</v>
      </c>
      <c r="AY202" s="152" t="s">
        <v>133</v>
      </c>
    </row>
    <row r="203" spans="2:65" s="13" customFormat="1" ht="11.25">
      <c r="B203" s="151"/>
      <c r="D203" s="145" t="s">
        <v>153</v>
      </c>
      <c r="E203" s="152" t="s">
        <v>1</v>
      </c>
      <c r="F203" s="153" t="s">
        <v>658</v>
      </c>
      <c r="H203" s="154">
        <v>22</v>
      </c>
      <c r="I203" s="155"/>
      <c r="L203" s="151"/>
      <c r="M203" s="156"/>
      <c r="T203" s="157"/>
      <c r="AT203" s="152" t="s">
        <v>153</v>
      </c>
      <c r="AU203" s="152" t="s">
        <v>86</v>
      </c>
      <c r="AV203" s="13" t="s">
        <v>86</v>
      </c>
      <c r="AW203" s="13" t="s">
        <v>32</v>
      </c>
      <c r="AX203" s="13" t="s">
        <v>76</v>
      </c>
      <c r="AY203" s="152" t="s">
        <v>133</v>
      </c>
    </row>
    <row r="204" spans="2:65" s="14" customFormat="1" ht="11.25">
      <c r="B204" s="158"/>
      <c r="D204" s="145" t="s">
        <v>153</v>
      </c>
      <c r="E204" s="159" t="s">
        <v>1</v>
      </c>
      <c r="F204" s="160" t="s">
        <v>158</v>
      </c>
      <c r="H204" s="161">
        <v>101.2</v>
      </c>
      <c r="I204" s="162"/>
      <c r="L204" s="158"/>
      <c r="M204" s="163"/>
      <c r="T204" s="164"/>
      <c r="AT204" s="159" t="s">
        <v>153</v>
      </c>
      <c r="AU204" s="159" t="s">
        <v>86</v>
      </c>
      <c r="AV204" s="14" t="s">
        <v>140</v>
      </c>
      <c r="AW204" s="14" t="s">
        <v>32</v>
      </c>
      <c r="AX204" s="14" t="s">
        <v>84</v>
      </c>
      <c r="AY204" s="159" t="s">
        <v>133</v>
      </c>
    </row>
    <row r="205" spans="2:65" s="1" customFormat="1" ht="24.2" customHeight="1">
      <c r="B205" s="31"/>
      <c r="C205" s="165" t="s">
        <v>288</v>
      </c>
      <c r="D205" s="165" t="s">
        <v>203</v>
      </c>
      <c r="E205" s="166" t="s">
        <v>310</v>
      </c>
      <c r="F205" s="167" t="s">
        <v>311</v>
      </c>
      <c r="G205" s="168" t="s">
        <v>138</v>
      </c>
      <c r="H205" s="169">
        <v>105.8</v>
      </c>
      <c r="I205" s="170"/>
      <c r="J205" s="171">
        <f>ROUND(I205*H205,2)</f>
        <v>0</v>
      </c>
      <c r="K205" s="167" t="s">
        <v>1</v>
      </c>
      <c r="L205" s="172"/>
      <c r="M205" s="173" t="s">
        <v>1</v>
      </c>
      <c r="N205" s="174" t="s">
        <v>41</v>
      </c>
      <c r="P205" s="140">
        <f>O205*H205</f>
        <v>0</v>
      </c>
      <c r="Q205" s="140">
        <v>2.9999999999999997E-4</v>
      </c>
      <c r="R205" s="140">
        <f>Q205*H205</f>
        <v>3.1739999999999997E-2</v>
      </c>
      <c r="S205" s="140">
        <v>0</v>
      </c>
      <c r="T205" s="141">
        <f>S205*H205</f>
        <v>0</v>
      </c>
      <c r="AR205" s="142" t="s">
        <v>174</v>
      </c>
      <c r="AT205" s="142" t="s">
        <v>203</v>
      </c>
      <c r="AU205" s="142" t="s">
        <v>86</v>
      </c>
      <c r="AY205" s="16" t="s">
        <v>133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6" t="s">
        <v>84</v>
      </c>
      <c r="BK205" s="143">
        <f>ROUND(I205*H205,2)</f>
        <v>0</v>
      </c>
      <c r="BL205" s="16" t="s">
        <v>140</v>
      </c>
      <c r="BM205" s="142" t="s">
        <v>659</v>
      </c>
    </row>
    <row r="206" spans="2:65" s="13" customFormat="1" ht="11.25">
      <c r="B206" s="151"/>
      <c r="D206" s="145" t="s">
        <v>153</v>
      </c>
      <c r="E206" s="152" t="s">
        <v>1</v>
      </c>
      <c r="F206" s="153" t="s">
        <v>660</v>
      </c>
      <c r="H206" s="154">
        <v>82.8</v>
      </c>
      <c r="I206" s="155"/>
      <c r="L206" s="151"/>
      <c r="M206" s="156"/>
      <c r="T206" s="157"/>
      <c r="AT206" s="152" t="s">
        <v>153</v>
      </c>
      <c r="AU206" s="152" t="s">
        <v>86</v>
      </c>
      <c r="AV206" s="13" t="s">
        <v>86</v>
      </c>
      <c r="AW206" s="13" t="s">
        <v>32</v>
      </c>
      <c r="AX206" s="13" t="s">
        <v>76</v>
      </c>
      <c r="AY206" s="152" t="s">
        <v>133</v>
      </c>
    </row>
    <row r="207" spans="2:65" s="13" customFormat="1" ht="11.25">
      <c r="B207" s="151"/>
      <c r="D207" s="145" t="s">
        <v>153</v>
      </c>
      <c r="E207" s="152" t="s">
        <v>1</v>
      </c>
      <c r="F207" s="153" t="s">
        <v>661</v>
      </c>
      <c r="H207" s="154">
        <v>23</v>
      </c>
      <c r="I207" s="155"/>
      <c r="L207" s="151"/>
      <c r="M207" s="156"/>
      <c r="T207" s="157"/>
      <c r="AT207" s="152" t="s">
        <v>153</v>
      </c>
      <c r="AU207" s="152" t="s">
        <v>86</v>
      </c>
      <c r="AV207" s="13" t="s">
        <v>86</v>
      </c>
      <c r="AW207" s="13" t="s">
        <v>32</v>
      </c>
      <c r="AX207" s="13" t="s">
        <v>76</v>
      </c>
      <c r="AY207" s="152" t="s">
        <v>133</v>
      </c>
    </row>
    <row r="208" spans="2:65" s="14" customFormat="1" ht="11.25">
      <c r="B208" s="158"/>
      <c r="D208" s="145" t="s">
        <v>153</v>
      </c>
      <c r="E208" s="159" t="s">
        <v>1</v>
      </c>
      <c r="F208" s="160" t="s">
        <v>158</v>
      </c>
      <c r="H208" s="161">
        <v>105.8</v>
      </c>
      <c r="I208" s="162"/>
      <c r="L208" s="158"/>
      <c r="M208" s="163"/>
      <c r="T208" s="164"/>
      <c r="AT208" s="159" t="s">
        <v>153</v>
      </c>
      <c r="AU208" s="159" t="s">
        <v>86</v>
      </c>
      <c r="AV208" s="14" t="s">
        <v>140</v>
      </c>
      <c r="AW208" s="14" t="s">
        <v>32</v>
      </c>
      <c r="AX208" s="14" t="s">
        <v>84</v>
      </c>
      <c r="AY208" s="159" t="s">
        <v>133</v>
      </c>
    </row>
    <row r="209" spans="2:65" s="1" customFormat="1" ht="33" customHeight="1">
      <c r="B209" s="31"/>
      <c r="C209" s="131" t="s">
        <v>293</v>
      </c>
      <c r="D209" s="131" t="s">
        <v>135</v>
      </c>
      <c r="E209" s="132" t="s">
        <v>316</v>
      </c>
      <c r="F209" s="133" t="s">
        <v>317</v>
      </c>
      <c r="G209" s="134" t="s">
        <v>296</v>
      </c>
      <c r="H209" s="135">
        <v>2</v>
      </c>
      <c r="I209" s="136"/>
      <c r="J209" s="137">
        <f>ROUND(I209*H209,2)</f>
        <v>0</v>
      </c>
      <c r="K209" s="133" t="s">
        <v>139</v>
      </c>
      <c r="L209" s="31"/>
      <c r="M209" s="138" t="s">
        <v>1</v>
      </c>
      <c r="N209" s="139" t="s">
        <v>41</v>
      </c>
      <c r="P209" s="140">
        <f>O209*H209</f>
        <v>0</v>
      </c>
      <c r="Q209" s="140">
        <v>0.31108000000000002</v>
      </c>
      <c r="R209" s="140">
        <f>Q209*H209</f>
        <v>0.62216000000000005</v>
      </c>
      <c r="S209" s="140">
        <v>0</v>
      </c>
      <c r="T209" s="141">
        <f>S209*H209</f>
        <v>0</v>
      </c>
      <c r="AR209" s="142" t="s">
        <v>140</v>
      </c>
      <c r="AT209" s="142" t="s">
        <v>135</v>
      </c>
      <c r="AU209" s="142" t="s">
        <v>86</v>
      </c>
      <c r="AY209" s="16" t="s">
        <v>133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6" t="s">
        <v>84</v>
      </c>
      <c r="BK209" s="143">
        <f>ROUND(I209*H209,2)</f>
        <v>0</v>
      </c>
      <c r="BL209" s="16" t="s">
        <v>140</v>
      </c>
      <c r="BM209" s="142" t="s">
        <v>662</v>
      </c>
    </row>
    <row r="210" spans="2:65" s="1" customFormat="1" ht="24.2" customHeight="1">
      <c r="B210" s="31"/>
      <c r="C210" s="131" t="s">
        <v>298</v>
      </c>
      <c r="D210" s="131" t="s">
        <v>135</v>
      </c>
      <c r="E210" s="132" t="s">
        <v>482</v>
      </c>
      <c r="F210" s="133" t="s">
        <v>483</v>
      </c>
      <c r="G210" s="134" t="s">
        <v>296</v>
      </c>
      <c r="H210" s="135">
        <v>1</v>
      </c>
      <c r="I210" s="136"/>
      <c r="J210" s="137">
        <f>ROUND(I210*H210,2)</f>
        <v>0</v>
      </c>
      <c r="K210" s="133" t="s">
        <v>139</v>
      </c>
      <c r="L210" s="31"/>
      <c r="M210" s="138" t="s">
        <v>1</v>
      </c>
      <c r="N210" s="139" t="s">
        <v>41</v>
      </c>
      <c r="P210" s="140">
        <f>O210*H210</f>
        <v>0</v>
      </c>
      <c r="Q210" s="140">
        <v>0.42080000000000001</v>
      </c>
      <c r="R210" s="140">
        <f>Q210*H210</f>
        <v>0.42080000000000001</v>
      </c>
      <c r="S210" s="140">
        <v>0</v>
      </c>
      <c r="T210" s="141">
        <f>S210*H210</f>
        <v>0</v>
      </c>
      <c r="AR210" s="142" t="s">
        <v>140</v>
      </c>
      <c r="AT210" s="142" t="s">
        <v>135</v>
      </c>
      <c r="AU210" s="142" t="s">
        <v>86</v>
      </c>
      <c r="AY210" s="16" t="s">
        <v>133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6" t="s">
        <v>84</v>
      </c>
      <c r="BK210" s="143">
        <f>ROUND(I210*H210,2)</f>
        <v>0</v>
      </c>
      <c r="BL210" s="16" t="s">
        <v>140</v>
      </c>
      <c r="BM210" s="142" t="s">
        <v>663</v>
      </c>
    </row>
    <row r="211" spans="2:65" s="11" customFormat="1" ht="22.9" customHeight="1">
      <c r="B211" s="119"/>
      <c r="D211" s="120" t="s">
        <v>75</v>
      </c>
      <c r="E211" s="129" t="s">
        <v>178</v>
      </c>
      <c r="F211" s="129" t="s">
        <v>319</v>
      </c>
      <c r="I211" s="122"/>
      <c r="J211" s="130">
        <f>BK211</f>
        <v>0</v>
      </c>
      <c r="L211" s="119"/>
      <c r="M211" s="124"/>
      <c r="P211" s="125">
        <f>SUM(P212:P238)</f>
        <v>0</v>
      </c>
      <c r="R211" s="125">
        <f>SUM(R212:R238)</f>
        <v>13.103407400000002</v>
      </c>
      <c r="T211" s="126">
        <f>SUM(T212:T238)</f>
        <v>0</v>
      </c>
      <c r="AR211" s="120" t="s">
        <v>84</v>
      </c>
      <c r="AT211" s="127" t="s">
        <v>75</v>
      </c>
      <c r="AU211" s="127" t="s">
        <v>84</v>
      </c>
      <c r="AY211" s="120" t="s">
        <v>133</v>
      </c>
      <c r="BK211" s="128">
        <f>SUM(BK212:BK238)</f>
        <v>0</v>
      </c>
    </row>
    <row r="212" spans="2:65" s="1" customFormat="1" ht="33" customHeight="1">
      <c r="B212" s="31"/>
      <c r="C212" s="131" t="s">
        <v>303</v>
      </c>
      <c r="D212" s="131" t="s">
        <v>135</v>
      </c>
      <c r="E212" s="132" t="s">
        <v>321</v>
      </c>
      <c r="F212" s="133" t="s">
        <v>322</v>
      </c>
      <c r="G212" s="134" t="s">
        <v>162</v>
      </c>
      <c r="H212" s="135">
        <v>3.9</v>
      </c>
      <c r="I212" s="136"/>
      <c r="J212" s="137">
        <f>ROUND(I212*H212,2)</f>
        <v>0</v>
      </c>
      <c r="K212" s="133" t="s">
        <v>139</v>
      </c>
      <c r="L212" s="31"/>
      <c r="M212" s="138" t="s">
        <v>1</v>
      </c>
      <c r="N212" s="139" t="s">
        <v>41</v>
      </c>
      <c r="P212" s="140">
        <f>O212*H212</f>
        <v>0</v>
      </c>
      <c r="Q212" s="140">
        <v>0.15540000000000001</v>
      </c>
      <c r="R212" s="140">
        <f>Q212*H212</f>
        <v>0.60606000000000004</v>
      </c>
      <c r="S212" s="140">
        <v>0</v>
      </c>
      <c r="T212" s="141">
        <f>S212*H212</f>
        <v>0</v>
      </c>
      <c r="AR212" s="142" t="s">
        <v>140</v>
      </c>
      <c r="AT212" s="142" t="s">
        <v>135</v>
      </c>
      <c r="AU212" s="142" t="s">
        <v>86</v>
      </c>
      <c r="AY212" s="16" t="s">
        <v>133</v>
      </c>
      <c r="BE212" s="143">
        <f>IF(N212="základní",J212,0)</f>
        <v>0</v>
      </c>
      <c r="BF212" s="143">
        <f>IF(N212="snížená",J212,0)</f>
        <v>0</v>
      </c>
      <c r="BG212" s="143">
        <f>IF(N212="zákl. přenesená",J212,0)</f>
        <v>0</v>
      </c>
      <c r="BH212" s="143">
        <f>IF(N212="sníž. přenesená",J212,0)</f>
        <v>0</v>
      </c>
      <c r="BI212" s="143">
        <f>IF(N212="nulová",J212,0)</f>
        <v>0</v>
      </c>
      <c r="BJ212" s="16" t="s">
        <v>84</v>
      </c>
      <c r="BK212" s="143">
        <f>ROUND(I212*H212,2)</f>
        <v>0</v>
      </c>
      <c r="BL212" s="16" t="s">
        <v>140</v>
      </c>
      <c r="BM212" s="142" t="s">
        <v>664</v>
      </c>
    </row>
    <row r="213" spans="2:65" s="13" customFormat="1" ht="11.25">
      <c r="B213" s="151"/>
      <c r="D213" s="145" t="s">
        <v>153</v>
      </c>
      <c r="E213" s="152" t="s">
        <v>1</v>
      </c>
      <c r="F213" s="153" t="s">
        <v>665</v>
      </c>
      <c r="H213" s="154">
        <v>3.9</v>
      </c>
      <c r="I213" s="155"/>
      <c r="L213" s="151"/>
      <c r="M213" s="156"/>
      <c r="T213" s="157"/>
      <c r="AT213" s="152" t="s">
        <v>153</v>
      </c>
      <c r="AU213" s="152" t="s">
        <v>86</v>
      </c>
      <c r="AV213" s="13" t="s">
        <v>86</v>
      </c>
      <c r="AW213" s="13" t="s">
        <v>32</v>
      </c>
      <c r="AX213" s="13" t="s">
        <v>76</v>
      </c>
      <c r="AY213" s="152" t="s">
        <v>133</v>
      </c>
    </row>
    <row r="214" spans="2:65" s="14" customFormat="1" ht="11.25">
      <c r="B214" s="158"/>
      <c r="D214" s="145" t="s">
        <v>153</v>
      </c>
      <c r="E214" s="159" t="s">
        <v>1</v>
      </c>
      <c r="F214" s="160" t="s">
        <v>158</v>
      </c>
      <c r="H214" s="161">
        <v>3.9</v>
      </c>
      <c r="I214" s="162"/>
      <c r="L214" s="158"/>
      <c r="M214" s="163"/>
      <c r="T214" s="164"/>
      <c r="AT214" s="159" t="s">
        <v>153</v>
      </c>
      <c r="AU214" s="159" t="s">
        <v>86</v>
      </c>
      <c r="AV214" s="14" t="s">
        <v>140</v>
      </c>
      <c r="AW214" s="14" t="s">
        <v>32</v>
      </c>
      <c r="AX214" s="14" t="s">
        <v>84</v>
      </c>
      <c r="AY214" s="159" t="s">
        <v>133</v>
      </c>
    </row>
    <row r="215" spans="2:65" s="1" customFormat="1" ht="24.2" customHeight="1">
      <c r="B215" s="31"/>
      <c r="C215" s="165" t="s">
        <v>309</v>
      </c>
      <c r="D215" s="165" t="s">
        <v>203</v>
      </c>
      <c r="E215" s="166" t="s">
        <v>326</v>
      </c>
      <c r="F215" s="167" t="s">
        <v>327</v>
      </c>
      <c r="G215" s="168" t="s">
        <v>162</v>
      </c>
      <c r="H215" s="169">
        <v>4.2119999999999997</v>
      </c>
      <c r="I215" s="170"/>
      <c r="J215" s="171">
        <f>ROUND(I215*H215,2)</f>
        <v>0</v>
      </c>
      <c r="K215" s="167" t="s">
        <v>139</v>
      </c>
      <c r="L215" s="172"/>
      <c r="M215" s="173" t="s">
        <v>1</v>
      </c>
      <c r="N215" s="174" t="s">
        <v>41</v>
      </c>
      <c r="P215" s="140">
        <f>O215*H215</f>
        <v>0</v>
      </c>
      <c r="Q215" s="140">
        <v>4.8300000000000003E-2</v>
      </c>
      <c r="R215" s="140">
        <f>Q215*H215</f>
        <v>0.2034396</v>
      </c>
      <c r="S215" s="140">
        <v>0</v>
      </c>
      <c r="T215" s="141">
        <f>S215*H215</f>
        <v>0</v>
      </c>
      <c r="AR215" s="142" t="s">
        <v>174</v>
      </c>
      <c r="AT215" s="142" t="s">
        <v>203</v>
      </c>
      <c r="AU215" s="142" t="s">
        <v>86</v>
      </c>
      <c r="AY215" s="16" t="s">
        <v>133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6" t="s">
        <v>84</v>
      </c>
      <c r="BK215" s="143">
        <f>ROUND(I215*H215,2)</f>
        <v>0</v>
      </c>
      <c r="BL215" s="16" t="s">
        <v>140</v>
      </c>
      <c r="BM215" s="142" t="s">
        <v>666</v>
      </c>
    </row>
    <row r="216" spans="2:65" s="13" customFormat="1" ht="11.25">
      <c r="B216" s="151"/>
      <c r="D216" s="145" t="s">
        <v>153</v>
      </c>
      <c r="E216" s="152" t="s">
        <v>1</v>
      </c>
      <c r="F216" s="153" t="s">
        <v>667</v>
      </c>
      <c r="H216" s="154">
        <v>4.2119999999999997</v>
      </c>
      <c r="I216" s="155"/>
      <c r="L216" s="151"/>
      <c r="M216" s="156"/>
      <c r="T216" s="157"/>
      <c r="AT216" s="152" t="s">
        <v>153</v>
      </c>
      <c r="AU216" s="152" t="s">
        <v>86</v>
      </c>
      <c r="AV216" s="13" t="s">
        <v>86</v>
      </c>
      <c r="AW216" s="13" t="s">
        <v>32</v>
      </c>
      <c r="AX216" s="13" t="s">
        <v>76</v>
      </c>
      <c r="AY216" s="152" t="s">
        <v>133</v>
      </c>
    </row>
    <row r="217" spans="2:65" s="14" customFormat="1" ht="11.25">
      <c r="B217" s="158"/>
      <c r="D217" s="145" t="s">
        <v>153</v>
      </c>
      <c r="E217" s="159" t="s">
        <v>1</v>
      </c>
      <c r="F217" s="160" t="s">
        <v>158</v>
      </c>
      <c r="H217" s="161">
        <v>4.2119999999999997</v>
      </c>
      <c r="I217" s="162"/>
      <c r="L217" s="158"/>
      <c r="M217" s="163"/>
      <c r="T217" s="164"/>
      <c r="AT217" s="159" t="s">
        <v>153</v>
      </c>
      <c r="AU217" s="159" t="s">
        <v>86</v>
      </c>
      <c r="AV217" s="14" t="s">
        <v>140</v>
      </c>
      <c r="AW217" s="14" t="s">
        <v>32</v>
      </c>
      <c r="AX217" s="14" t="s">
        <v>84</v>
      </c>
      <c r="AY217" s="159" t="s">
        <v>133</v>
      </c>
    </row>
    <row r="218" spans="2:65" s="1" customFormat="1" ht="33" customHeight="1">
      <c r="B218" s="31"/>
      <c r="C218" s="131" t="s">
        <v>315</v>
      </c>
      <c r="D218" s="131" t="s">
        <v>135</v>
      </c>
      <c r="E218" s="132" t="s">
        <v>331</v>
      </c>
      <c r="F218" s="133" t="s">
        <v>332</v>
      </c>
      <c r="G218" s="134" t="s">
        <v>162</v>
      </c>
      <c r="H218" s="135">
        <v>65.8</v>
      </c>
      <c r="I218" s="136"/>
      <c r="J218" s="137">
        <f>ROUND(I218*H218,2)</f>
        <v>0</v>
      </c>
      <c r="K218" s="133" t="s">
        <v>139</v>
      </c>
      <c r="L218" s="31"/>
      <c r="M218" s="138" t="s">
        <v>1</v>
      </c>
      <c r="N218" s="139" t="s">
        <v>41</v>
      </c>
      <c r="P218" s="140">
        <f>O218*H218</f>
        <v>0</v>
      </c>
      <c r="Q218" s="140">
        <v>0.1295</v>
      </c>
      <c r="R218" s="140">
        <f>Q218*H218</f>
        <v>8.5211000000000006</v>
      </c>
      <c r="S218" s="140">
        <v>0</v>
      </c>
      <c r="T218" s="141">
        <f>S218*H218</f>
        <v>0</v>
      </c>
      <c r="AR218" s="142" t="s">
        <v>140</v>
      </c>
      <c r="AT218" s="142" t="s">
        <v>135</v>
      </c>
      <c r="AU218" s="142" t="s">
        <v>86</v>
      </c>
      <c r="AY218" s="16" t="s">
        <v>133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6" t="s">
        <v>84</v>
      </c>
      <c r="BK218" s="143">
        <f>ROUND(I218*H218,2)</f>
        <v>0</v>
      </c>
      <c r="BL218" s="16" t="s">
        <v>140</v>
      </c>
      <c r="BM218" s="142" t="s">
        <v>668</v>
      </c>
    </row>
    <row r="219" spans="2:65" s="12" customFormat="1" ht="11.25">
      <c r="B219" s="144"/>
      <c r="D219" s="145" t="s">
        <v>153</v>
      </c>
      <c r="E219" s="146" t="s">
        <v>1</v>
      </c>
      <c r="F219" s="147" t="s">
        <v>334</v>
      </c>
      <c r="H219" s="146" t="s">
        <v>1</v>
      </c>
      <c r="I219" s="148"/>
      <c r="L219" s="144"/>
      <c r="M219" s="149"/>
      <c r="T219" s="150"/>
      <c r="AT219" s="146" t="s">
        <v>153</v>
      </c>
      <c r="AU219" s="146" t="s">
        <v>86</v>
      </c>
      <c r="AV219" s="12" t="s">
        <v>84</v>
      </c>
      <c r="AW219" s="12" t="s">
        <v>32</v>
      </c>
      <c r="AX219" s="12" t="s">
        <v>76</v>
      </c>
      <c r="AY219" s="146" t="s">
        <v>133</v>
      </c>
    </row>
    <row r="220" spans="2:65" s="13" customFormat="1" ht="11.25">
      <c r="B220" s="151"/>
      <c r="D220" s="145" t="s">
        <v>153</v>
      </c>
      <c r="E220" s="152" t="s">
        <v>1</v>
      </c>
      <c r="F220" s="153" t="s">
        <v>669</v>
      </c>
      <c r="H220" s="154">
        <v>50.3</v>
      </c>
      <c r="I220" s="155"/>
      <c r="L220" s="151"/>
      <c r="M220" s="156"/>
      <c r="T220" s="157"/>
      <c r="AT220" s="152" t="s">
        <v>153</v>
      </c>
      <c r="AU220" s="152" t="s">
        <v>86</v>
      </c>
      <c r="AV220" s="13" t="s">
        <v>86</v>
      </c>
      <c r="AW220" s="13" t="s">
        <v>32</v>
      </c>
      <c r="AX220" s="13" t="s">
        <v>76</v>
      </c>
      <c r="AY220" s="152" t="s">
        <v>133</v>
      </c>
    </row>
    <row r="221" spans="2:65" s="12" customFormat="1" ht="11.25">
      <c r="B221" s="144"/>
      <c r="D221" s="145" t="s">
        <v>153</v>
      </c>
      <c r="E221" s="146" t="s">
        <v>1</v>
      </c>
      <c r="F221" s="147" t="s">
        <v>336</v>
      </c>
      <c r="H221" s="146" t="s">
        <v>1</v>
      </c>
      <c r="I221" s="148"/>
      <c r="L221" s="144"/>
      <c r="M221" s="149"/>
      <c r="T221" s="150"/>
      <c r="AT221" s="146" t="s">
        <v>153</v>
      </c>
      <c r="AU221" s="146" t="s">
        <v>86</v>
      </c>
      <c r="AV221" s="12" t="s">
        <v>84</v>
      </c>
      <c r="AW221" s="12" t="s">
        <v>32</v>
      </c>
      <c r="AX221" s="12" t="s">
        <v>76</v>
      </c>
      <c r="AY221" s="146" t="s">
        <v>133</v>
      </c>
    </row>
    <row r="222" spans="2:65" s="13" customFormat="1" ht="11.25">
      <c r="B222" s="151"/>
      <c r="D222" s="145" t="s">
        <v>153</v>
      </c>
      <c r="E222" s="152" t="s">
        <v>1</v>
      </c>
      <c r="F222" s="153" t="s">
        <v>670</v>
      </c>
      <c r="H222" s="154">
        <v>13.8</v>
      </c>
      <c r="I222" s="155"/>
      <c r="L222" s="151"/>
      <c r="M222" s="156"/>
      <c r="T222" s="157"/>
      <c r="AT222" s="152" t="s">
        <v>153</v>
      </c>
      <c r="AU222" s="152" t="s">
        <v>86</v>
      </c>
      <c r="AV222" s="13" t="s">
        <v>86</v>
      </c>
      <c r="AW222" s="13" t="s">
        <v>32</v>
      </c>
      <c r="AX222" s="13" t="s">
        <v>76</v>
      </c>
      <c r="AY222" s="152" t="s">
        <v>133</v>
      </c>
    </row>
    <row r="223" spans="2:65" s="12" customFormat="1" ht="11.25">
      <c r="B223" s="144"/>
      <c r="D223" s="145" t="s">
        <v>153</v>
      </c>
      <c r="E223" s="146" t="s">
        <v>1</v>
      </c>
      <c r="F223" s="147" t="s">
        <v>338</v>
      </c>
      <c r="H223" s="146" t="s">
        <v>1</v>
      </c>
      <c r="I223" s="148"/>
      <c r="L223" s="144"/>
      <c r="M223" s="149"/>
      <c r="T223" s="150"/>
      <c r="AT223" s="146" t="s">
        <v>153</v>
      </c>
      <c r="AU223" s="146" t="s">
        <v>86</v>
      </c>
      <c r="AV223" s="12" t="s">
        <v>84</v>
      </c>
      <c r="AW223" s="12" t="s">
        <v>32</v>
      </c>
      <c r="AX223" s="12" t="s">
        <v>76</v>
      </c>
      <c r="AY223" s="146" t="s">
        <v>133</v>
      </c>
    </row>
    <row r="224" spans="2:65" s="13" customFormat="1" ht="11.25">
      <c r="B224" s="151"/>
      <c r="D224" s="145" t="s">
        <v>153</v>
      </c>
      <c r="E224" s="152" t="s">
        <v>1</v>
      </c>
      <c r="F224" s="153" t="s">
        <v>671</v>
      </c>
      <c r="H224" s="154">
        <v>1.7</v>
      </c>
      <c r="I224" s="155"/>
      <c r="L224" s="151"/>
      <c r="M224" s="156"/>
      <c r="T224" s="157"/>
      <c r="AT224" s="152" t="s">
        <v>153</v>
      </c>
      <c r="AU224" s="152" t="s">
        <v>86</v>
      </c>
      <c r="AV224" s="13" t="s">
        <v>86</v>
      </c>
      <c r="AW224" s="13" t="s">
        <v>32</v>
      </c>
      <c r="AX224" s="13" t="s">
        <v>76</v>
      </c>
      <c r="AY224" s="152" t="s">
        <v>133</v>
      </c>
    </row>
    <row r="225" spans="2:65" s="14" customFormat="1" ht="11.25">
      <c r="B225" s="158"/>
      <c r="D225" s="145" t="s">
        <v>153</v>
      </c>
      <c r="E225" s="159" t="s">
        <v>1</v>
      </c>
      <c r="F225" s="160" t="s">
        <v>158</v>
      </c>
      <c r="H225" s="161">
        <v>65.8</v>
      </c>
      <c r="I225" s="162"/>
      <c r="L225" s="158"/>
      <c r="M225" s="163"/>
      <c r="T225" s="164"/>
      <c r="AT225" s="159" t="s">
        <v>153</v>
      </c>
      <c r="AU225" s="159" t="s">
        <v>86</v>
      </c>
      <c r="AV225" s="14" t="s">
        <v>140</v>
      </c>
      <c r="AW225" s="14" t="s">
        <v>32</v>
      </c>
      <c r="AX225" s="14" t="s">
        <v>84</v>
      </c>
      <c r="AY225" s="159" t="s">
        <v>133</v>
      </c>
    </row>
    <row r="226" spans="2:65" s="1" customFormat="1" ht="16.5" customHeight="1">
      <c r="B226" s="31"/>
      <c r="C226" s="165" t="s">
        <v>320</v>
      </c>
      <c r="D226" s="165" t="s">
        <v>203</v>
      </c>
      <c r="E226" s="166" t="s">
        <v>341</v>
      </c>
      <c r="F226" s="167" t="s">
        <v>342</v>
      </c>
      <c r="G226" s="168" t="s">
        <v>162</v>
      </c>
      <c r="H226" s="169">
        <v>52.814999999999998</v>
      </c>
      <c r="I226" s="170"/>
      <c r="J226" s="171">
        <f>ROUND(I226*H226,2)</f>
        <v>0</v>
      </c>
      <c r="K226" s="167" t="s">
        <v>139</v>
      </c>
      <c r="L226" s="172"/>
      <c r="M226" s="173" t="s">
        <v>1</v>
      </c>
      <c r="N226" s="174" t="s">
        <v>41</v>
      </c>
      <c r="P226" s="140">
        <f>O226*H226</f>
        <v>0</v>
      </c>
      <c r="Q226" s="140">
        <v>5.6120000000000003E-2</v>
      </c>
      <c r="R226" s="140">
        <f>Q226*H226</f>
        <v>2.9639777999999999</v>
      </c>
      <c r="S226" s="140">
        <v>0</v>
      </c>
      <c r="T226" s="141">
        <f>S226*H226</f>
        <v>0</v>
      </c>
      <c r="AR226" s="142" t="s">
        <v>174</v>
      </c>
      <c r="AT226" s="142" t="s">
        <v>203</v>
      </c>
      <c r="AU226" s="142" t="s">
        <v>86</v>
      </c>
      <c r="AY226" s="16" t="s">
        <v>133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6" t="s">
        <v>84</v>
      </c>
      <c r="BK226" s="143">
        <f>ROUND(I226*H226,2)</f>
        <v>0</v>
      </c>
      <c r="BL226" s="16" t="s">
        <v>140</v>
      </c>
      <c r="BM226" s="142" t="s">
        <v>672</v>
      </c>
    </row>
    <row r="227" spans="2:65" s="13" customFormat="1" ht="11.25">
      <c r="B227" s="151"/>
      <c r="D227" s="145" t="s">
        <v>153</v>
      </c>
      <c r="E227" s="152" t="s">
        <v>1</v>
      </c>
      <c r="F227" s="153" t="s">
        <v>673</v>
      </c>
      <c r="H227" s="154">
        <v>52.814999999999998</v>
      </c>
      <c r="I227" s="155"/>
      <c r="L227" s="151"/>
      <c r="M227" s="156"/>
      <c r="T227" s="157"/>
      <c r="AT227" s="152" t="s">
        <v>153</v>
      </c>
      <c r="AU227" s="152" t="s">
        <v>86</v>
      </c>
      <c r="AV227" s="13" t="s">
        <v>86</v>
      </c>
      <c r="AW227" s="13" t="s">
        <v>32</v>
      </c>
      <c r="AX227" s="13" t="s">
        <v>76</v>
      </c>
      <c r="AY227" s="152" t="s">
        <v>133</v>
      </c>
    </row>
    <row r="228" spans="2:65" s="14" customFormat="1" ht="11.25">
      <c r="B228" s="158"/>
      <c r="D228" s="145" t="s">
        <v>153</v>
      </c>
      <c r="E228" s="159" t="s">
        <v>1</v>
      </c>
      <c r="F228" s="160" t="s">
        <v>158</v>
      </c>
      <c r="H228" s="161">
        <v>52.814999999999998</v>
      </c>
      <c r="I228" s="162"/>
      <c r="L228" s="158"/>
      <c r="M228" s="163"/>
      <c r="T228" s="164"/>
      <c r="AT228" s="159" t="s">
        <v>153</v>
      </c>
      <c r="AU228" s="159" t="s">
        <v>86</v>
      </c>
      <c r="AV228" s="14" t="s">
        <v>140</v>
      </c>
      <c r="AW228" s="14" t="s">
        <v>32</v>
      </c>
      <c r="AX228" s="14" t="s">
        <v>84</v>
      </c>
      <c r="AY228" s="159" t="s">
        <v>133</v>
      </c>
    </row>
    <row r="229" spans="2:65" s="1" customFormat="1" ht="16.5" customHeight="1">
      <c r="B229" s="31"/>
      <c r="C229" s="165" t="s">
        <v>325</v>
      </c>
      <c r="D229" s="165" t="s">
        <v>203</v>
      </c>
      <c r="E229" s="166" t="s">
        <v>346</v>
      </c>
      <c r="F229" s="167" t="s">
        <v>347</v>
      </c>
      <c r="G229" s="168" t="s">
        <v>162</v>
      </c>
      <c r="H229" s="169">
        <v>14.49</v>
      </c>
      <c r="I229" s="170"/>
      <c r="J229" s="171">
        <f>ROUND(I229*H229,2)</f>
        <v>0</v>
      </c>
      <c r="K229" s="167" t="s">
        <v>139</v>
      </c>
      <c r="L229" s="172"/>
      <c r="M229" s="173" t="s">
        <v>1</v>
      </c>
      <c r="N229" s="174" t="s">
        <v>41</v>
      </c>
      <c r="P229" s="140">
        <f>O229*H229</f>
        <v>0</v>
      </c>
      <c r="Q229" s="140">
        <v>4.4999999999999998E-2</v>
      </c>
      <c r="R229" s="140">
        <f>Q229*H229</f>
        <v>0.65205000000000002</v>
      </c>
      <c r="S229" s="140">
        <v>0</v>
      </c>
      <c r="T229" s="141">
        <f>S229*H229</f>
        <v>0</v>
      </c>
      <c r="AR229" s="142" t="s">
        <v>174</v>
      </c>
      <c r="AT229" s="142" t="s">
        <v>203</v>
      </c>
      <c r="AU229" s="142" t="s">
        <v>86</v>
      </c>
      <c r="AY229" s="16" t="s">
        <v>133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6" t="s">
        <v>84</v>
      </c>
      <c r="BK229" s="143">
        <f>ROUND(I229*H229,2)</f>
        <v>0</v>
      </c>
      <c r="BL229" s="16" t="s">
        <v>140</v>
      </c>
      <c r="BM229" s="142" t="s">
        <v>674</v>
      </c>
    </row>
    <row r="230" spans="2:65" s="13" customFormat="1" ht="11.25">
      <c r="B230" s="151"/>
      <c r="D230" s="145" t="s">
        <v>153</v>
      </c>
      <c r="E230" s="152" t="s">
        <v>1</v>
      </c>
      <c r="F230" s="153" t="s">
        <v>675</v>
      </c>
      <c r="H230" s="154">
        <v>14.49</v>
      </c>
      <c r="I230" s="155"/>
      <c r="L230" s="151"/>
      <c r="M230" s="156"/>
      <c r="T230" s="157"/>
      <c r="AT230" s="152" t="s">
        <v>153</v>
      </c>
      <c r="AU230" s="152" t="s">
        <v>86</v>
      </c>
      <c r="AV230" s="13" t="s">
        <v>86</v>
      </c>
      <c r="AW230" s="13" t="s">
        <v>32</v>
      </c>
      <c r="AX230" s="13" t="s">
        <v>76</v>
      </c>
      <c r="AY230" s="152" t="s">
        <v>133</v>
      </c>
    </row>
    <row r="231" spans="2:65" s="14" customFormat="1" ht="11.25">
      <c r="B231" s="158"/>
      <c r="D231" s="145" t="s">
        <v>153</v>
      </c>
      <c r="E231" s="159" t="s">
        <v>1</v>
      </c>
      <c r="F231" s="160" t="s">
        <v>158</v>
      </c>
      <c r="H231" s="161">
        <v>14.49</v>
      </c>
      <c r="I231" s="162"/>
      <c r="L231" s="158"/>
      <c r="M231" s="163"/>
      <c r="T231" s="164"/>
      <c r="AT231" s="159" t="s">
        <v>153</v>
      </c>
      <c r="AU231" s="159" t="s">
        <v>86</v>
      </c>
      <c r="AV231" s="14" t="s">
        <v>140</v>
      </c>
      <c r="AW231" s="14" t="s">
        <v>32</v>
      </c>
      <c r="AX231" s="14" t="s">
        <v>84</v>
      </c>
      <c r="AY231" s="159" t="s">
        <v>133</v>
      </c>
    </row>
    <row r="232" spans="2:65" s="1" customFormat="1" ht="21.75" customHeight="1">
      <c r="B232" s="31"/>
      <c r="C232" s="165" t="s">
        <v>330</v>
      </c>
      <c r="D232" s="165" t="s">
        <v>203</v>
      </c>
      <c r="E232" s="166" t="s">
        <v>351</v>
      </c>
      <c r="F232" s="167" t="s">
        <v>352</v>
      </c>
      <c r="G232" s="168" t="s">
        <v>162</v>
      </c>
      <c r="H232" s="169">
        <v>1.7849999999999999</v>
      </c>
      <c r="I232" s="170"/>
      <c r="J232" s="171">
        <f>ROUND(I232*H232,2)</f>
        <v>0</v>
      </c>
      <c r="K232" s="167" t="s">
        <v>139</v>
      </c>
      <c r="L232" s="172"/>
      <c r="M232" s="173" t="s">
        <v>1</v>
      </c>
      <c r="N232" s="174" t="s">
        <v>41</v>
      </c>
      <c r="P232" s="140">
        <f>O232*H232</f>
        <v>0</v>
      </c>
      <c r="Q232" s="140">
        <v>2.1999999999999999E-2</v>
      </c>
      <c r="R232" s="140">
        <f>Q232*H232</f>
        <v>3.9269999999999999E-2</v>
      </c>
      <c r="S232" s="140">
        <v>0</v>
      </c>
      <c r="T232" s="141">
        <f>S232*H232</f>
        <v>0</v>
      </c>
      <c r="AR232" s="142" t="s">
        <v>174</v>
      </c>
      <c r="AT232" s="142" t="s">
        <v>203</v>
      </c>
      <c r="AU232" s="142" t="s">
        <v>86</v>
      </c>
      <c r="AY232" s="16" t="s">
        <v>133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6" t="s">
        <v>84</v>
      </c>
      <c r="BK232" s="143">
        <f>ROUND(I232*H232,2)</f>
        <v>0</v>
      </c>
      <c r="BL232" s="16" t="s">
        <v>140</v>
      </c>
      <c r="BM232" s="142" t="s">
        <v>676</v>
      </c>
    </row>
    <row r="233" spans="2:65" s="13" customFormat="1" ht="11.25">
      <c r="B233" s="151"/>
      <c r="D233" s="145" t="s">
        <v>153</v>
      </c>
      <c r="E233" s="152" t="s">
        <v>1</v>
      </c>
      <c r="F233" s="153" t="s">
        <v>677</v>
      </c>
      <c r="H233" s="154">
        <v>1.7849999999999999</v>
      </c>
      <c r="I233" s="155"/>
      <c r="L233" s="151"/>
      <c r="M233" s="156"/>
      <c r="T233" s="157"/>
      <c r="AT233" s="152" t="s">
        <v>153</v>
      </c>
      <c r="AU233" s="152" t="s">
        <v>86</v>
      </c>
      <c r="AV233" s="13" t="s">
        <v>86</v>
      </c>
      <c r="AW233" s="13" t="s">
        <v>32</v>
      </c>
      <c r="AX233" s="13" t="s">
        <v>76</v>
      </c>
      <c r="AY233" s="152" t="s">
        <v>133</v>
      </c>
    </row>
    <row r="234" spans="2:65" s="14" customFormat="1" ht="11.25">
      <c r="B234" s="158"/>
      <c r="D234" s="145" t="s">
        <v>153</v>
      </c>
      <c r="E234" s="159" t="s">
        <v>1</v>
      </c>
      <c r="F234" s="160" t="s">
        <v>158</v>
      </c>
      <c r="H234" s="161">
        <v>1.7849999999999999</v>
      </c>
      <c r="I234" s="162"/>
      <c r="L234" s="158"/>
      <c r="M234" s="163"/>
      <c r="T234" s="164"/>
      <c r="AT234" s="159" t="s">
        <v>153</v>
      </c>
      <c r="AU234" s="159" t="s">
        <v>86</v>
      </c>
      <c r="AV234" s="14" t="s">
        <v>140</v>
      </c>
      <c r="AW234" s="14" t="s">
        <v>32</v>
      </c>
      <c r="AX234" s="14" t="s">
        <v>84</v>
      </c>
      <c r="AY234" s="159" t="s">
        <v>133</v>
      </c>
    </row>
    <row r="235" spans="2:65" s="1" customFormat="1" ht="24.2" customHeight="1">
      <c r="B235" s="31"/>
      <c r="C235" s="131" t="s">
        <v>340</v>
      </c>
      <c r="D235" s="131" t="s">
        <v>135</v>
      </c>
      <c r="E235" s="132" t="s">
        <v>365</v>
      </c>
      <c r="F235" s="133" t="s">
        <v>366</v>
      </c>
      <c r="G235" s="134" t="s">
        <v>296</v>
      </c>
      <c r="H235" s="135">
        <v>1</v>
      </c>
      <c r="I235" s="136"/>
      <c r="J235" s="137">
        <f>ROUND(I235*H235,2)</f>
        <v>0</v>
      </c>
      <c r="K235" s="133" t="s">
        <v>139</v>
      </c>
      <c r="L235" s="31"/>
      <c r="M235" s="138" t="s">
        <v>1</v>
      </c>
      <c r="N235" s="139" t="s">
        <v>41</v>
      </c>
      <c r="P235" s="140">
        <f>O235*H235</f>
        <v>0</v>
      </c>
      <c r="Q235" s="140">
        <v>6.9999999999999999E-4</v>
      </c>
      <c r="R235" s="140">
        <f>Q235*H235</f>
        <v>6.9999999999999999E-4</v>
      </c>
      <c r="S235" s="140">
        <v>0</v>
      </c>
      <c r="T235" s="141">
        <f>S235*H235</f>
        <v>0</v>
      </c>
      <c r="AR235" s="142" t="s">
        <v>140</v>
      </c>
      <c r="AT235" s="142" t="s">
        <v>135</v>
      </c>
      <c r="AU235" s="142" t="s">
        <v>86</v>
      </c>
      <c r="AY235" s="16" t="s">
        <v>133</v>
      </c>
      <c r="BE235" s="143">
        <f>IF(N235="základní",J235,0)</f>
        <v>0</v>
      </c>
      <c r="BF235" s="143">
        <f>IF(N235="snížená",J235,0)</f>
        <v>0</v>
      </c>
      <c r="BG235" s="143">
        <f>IF(N235="zákl. přenesená",J235,0)</f>
        <v>0</v>
      </c>
      <c r="BH235" s="143">
        <f>IF(N235="sníž. přenesená",J235,0)</f>
        <v>0</v>
      </c>
      <c r="BI235" s="143">
        <f>IF(N235="nulová",J235,0)</f>
        <v>0</v>
      </c>
      <c r="BJ235" s="16" t="s">
        <v>84</v>
      </c>
      <c r="BK235" s="143">
        <f>ROUND(I235*H235,2)</f>
        <v>0</v>
      </c>
      <c r="BL235" s="16" t="s">
        <v>140</v>
      </c>
      <c r="BM235" s="142" t="s">
        <v>678</v>
      </c>
    </row>
    <row r="236" spans="2:65" s="1" customFormat="1" ht="24.2" customHeight="1">
      <c r="B236" s="31"/>
      <c r="C236" s="165" t="s">
        <v>345</v>
      </c>
      <c r="D236" s="165" t="s">
        <v>203</v>
      </c>
      <c r="E236" s="166" t="s">
        <v>369</v>
      </c>
      <c r="F236" s="167" t="s">
        <v>370</v>
      </c>
      <c r="G236" s="168" t="s">
        <v>296</v>
      </c>
      <c r="H236" s="169">
        <v>1</v>
      </c>
      <c r="I236" s="170"/>
      <c r="J236" s="171">
        <f>ROUND(I236*H236,2)</f>
        <v>0</v>
      </c>
      <c r="K236" s="167" t="s">
        <v>139</v>
      </c>
      <c r="L236" s="172"/>
      <c r="M236" s="173" t="s">
        <v>1</v>
      </c>
      <c r="N236" s="174" t="s">
        <v>41</v>
      </c>
      <c r="P236" s="140">
        <f>O236*H236</f>
        <v>0</v>
      </c>
      <c r="Q236" s="140">
        <v>1.2999999999999999E-3</v>
      </c>
      <c r="R236" s="140">
        <f>Q236*H236</f>
        <v>1.2999999999999999E-3</v>
      </c>
      <c r="S236" s="140">
        <v>0</v>
      </c>
      <c r="T236" s="141">
        <f>S236*H236</f>
        <v>0</v>
      </c>
      <c r="AR236" s="142" t="s">
        <v>174</v>
      </c>
      <c r="AT236" s="142" t="s">
        <v>203</v>
      </c>
      <c r="AU236" s="142" t="s">
        <v>86</v>
      </c>
      <c r="AY236" s="16" t="s">
        <v>133</v>
      </c>
      <c r="BE236" s="143">
        <f>IF(N236="základní",J236,0)</f>
        <v>0</v>
      </c>
      <c r="BF236" s="143">
        <f>IF(N236="snížená",J236,0)</f>
        <v>0</v>
      </c>
      <c r="BG236" s="143">
        <f>IF(N236="zákl. přenesená",J236,0)</f>
        <v>0</v>
      </c>
      <c r="BH236" s="143">
        <f>IF(N236="sníž. přenesená",J236,0)</f>
        <v>0</v>
      </c>
      <c r="BI236" s="143">
        <f>IF(N236="nulová",J236,0)</f>
        <v>0</v>
      </c>
      <c r="BJ236" s="16" t="s">
        <v>84</v>
      </c>
      <c r="BK236" s="143">
        <f>ROUND(I236*H236,2)</f>
        <v>0</v>
      </c>
      <c r="BL236" s="16" t="s">
        <v>140</v>
      </c>
      <c r="BM236" s="142" t="s">
        <v>679</v>
      </c>
    </row>
    <row r="237" spans="2:65" s="1" customFormat="1" ht="24.2" customHeight="1">
      <c r="B237" s="31"/>
      <c r="C237" s="131" t="s">
        <v>350</v>
      </c>
      <c r="D237" s="131" t="s">
        <v>135</v>
      </c>
      <c r="E237" s="132" t="s">
        <v>356</v>
      </c>
      <c r="F237" s="133" t="s">
        <v>357</v>
      </c>
      <c r="G237" s="134" t="s">
        <v>296</v>
      </c>
      <c r="H237" s="135">
        <v>1</v>
      </c>
      <c r="I237" s="136"/>
      <c r="J237" s="137">
        <f>ROUND(I237*H237,2)</f>
        <v>0</v>
      </c>
      <c r="K237" s="133" t="s">
        <v>358</v>
      </c>
      <c r="L237" s="31"/>
      <c r="M237" s="138" t="s">
        <v>1</v>
      </c>
      <c r="N237" s="139" t="s">
        <v>41</v>
      </c>
      <c r="P237" s="140">
        <f>O237*H237</f>
        <v>0</v>
      </c>
      <c r="Q237" s="140">
        <v>0.10940999999999999</v>
      </c>
      <c r="R237" s="140">
        <f>Q237*H237</f>
        <v>0.10940999999999999</v>
      </c>
      <c r="S237" s="140">
        <v>0</v>
      </c>
      <c r="T237" s="141">
        <f>S237*H237</f>
        <v>0</v>
      </c>
      <c r="AR237" s="142" t="s">
        <v>140</v>
      </c>
      <c r="AT237" s="142" t="s">
        <v>135</v>
      </c>
      <c r="AU237" s="142" t="s">
        <v>86</v>
      </c>
      <c r="AY237" s="16" t="s">
        <v>133</v>
      </c>
      <c r="BE237" s="143">
        <f>IF(N237="základní",J237,0)</f>
        <v>0</v>
      </c>
      <c r="BF237" s="143">
        <f>IF(N237="snížená",J237,0)</f>
        <v>0</v>
      </c>
      <c r="BG237" s="143">
        <f>IF(N237="zákl. přenesená",J237,0)</f>
        <v>0</v>
      </c>
      <c r="BH237" s="143">
        <f>IF(N237="sníž. přenesená",J237,0)</f>
        <v>0</v>
      </c>
      <c r="BI237" s="143">
        <f>IF(N237="nulová",J237,0)</f>
        <v>0</v>
      </c>
      <c r="BJ237" s="16" t="s">
        <v>84</v>
      </c>
      <c r="BK237" s="143">
        <f>ROUND(I237*H237,2)</f>
        <v>0</v>
      </c>
      <c r="BL237" s="16" t="s">
        <v>140</v>
      </c>
      <c r="BM237" s="142" t="s">
        <v>680</v>
      </c>
    </row>
    <row r="238" spans="2:65" s="1" customFormat="1" ht="21.75" customHeight="1">
      <c r="B238" s="31"/>
      <c r="C238" s="165" t="s">
        <v>355</v>
      </c>
      <c r="D238" s="165" t="s">
        <v>203</v>
      </c>
      <c r="E238" s="166" t="s">
        <v>361</v>
      </c>
      <c r="F238" s="167" t="s">
        <v>362</v>
      </c>
      <c r="G238" s="168" t="s">
        <v>296</v>
      </c>
      <c r="H238" s="169">
        <v>1</v>
      </c>
      <c r="I238" s="170"/>
      <c r="J238" s="171">
        <f>ROUND(I238*H238,2)</f>
        <v>0</v>
      </c>
      <c r="K238" s="167" t="s">
        <v>358</v>
      </c>
      <c r="L238" s="172"/>
      <c r="M238" s="173" t="s">
        <v>1</v>
      </c>
      <c r="N238" s="174" t="s">
        <v>41</v>
      </c>
      <c r="P238" s="140">
        <f>O238*H238</f>
        <v>0</v>
      </c>
      <c r="Q238" s="140">
        <v>6.1000000000000004E-3</v>
      </c>
      <c r="R238" s="140">
        <f>Q238*H238</f>
        <v>6.1000000000000004E-3</v>
      </c>
      <c r="S238" s="140">
        <v>0</v>
      </c>
      <c r="T238" s="141">
        <f>S238*H238</f>
        <v>0</v>
      </c>
      <c r="AR238" s="142" t="s">
        <v>174</v>
      </c>
      <c r="AT238" s="142" t="s">
        <v>203</v>
      </c>
      <c r="AU238" s="142" t="s">
        <v>86</v>
      </c>
      <c r="AY238" s="16" t="s">
        <v>133</v>
      </c>
      <c r="BE238" s="143">
        <f>IF(N238="základní",J238,0)</f>
        <v>0</v>
      </c>
      <c r="BF238" s="143">
        <f>IF(N238="snížená",J238,0)</f>
        <v>0</v>
      </c>
      <c r="BG238" s="143">
        <f>IF(N238="zákl. přenesená",J238,0)</f>
        <v>0</v>
      </c>
      <c r="BH238" s="143">
        <f>IF(N238="sníž. přenesená",J238,0)</f>
        <v>0</v>
      </c>
      <c r="BI238" s="143">
        <f>IF(N238="nulová",J238,0)</f>
        <v>0</v>
      </c>
      <c r="BJ238" s="16" t="s">
        <v>84</v>
      </c>
      <c r="BK238" s="143">
        <f>ROUND(I238*H238,2)</f>
        <v>0</v>
      </c>
      <c r="BL238" s="16" t="s">
        <v>140</v>
      </c>
      <c r="BM238" s="142" t="s">
        <v>681</v>
      </c>
    </row>
    <row r="239" spans="2:65" s="11" customFormat="1" ht="22.9" customHeight="1">
      <c r="B239" s="119"/>
      <c r="D239" s="120" t="s">
        <v>75</v>
      </c>
      <c r="E239" s="129" t="s">
        <v>372</v>
      </c>
      <c r="F239" s="129" t="s">
        <v>373</v>
      </c>
      <c r="I239" s="122"/>
      <c r="J239" s="130">
        <f>BK239</f>
        <v>0</v>
      </c>
      <c r="L239" s="119"/>
      <c r="M239" s="124"/>
      <c r="P239" s="125">
        <f>SUM(P240:P246)</f>
        <v>0</v>
      </c>
      <c r="R239" s="125">
        <f>SUM(R240:R246)</f>
        <v>0</v>
      </c>
      <c r="T239" s="126">
        <f>SUM(T240:T246)</f>
        <v>0</v>
      </c>
      <c r="AR239" s="120" t="s">
        <v>84</v>
      </c>
      <c r="AT239" s="127" t="s">
        <v>75</v>
      </c>
      <c r="AU239" s="127" t="s">
        <v>84</v>
      </c>
      <c r="AY239" s="120" t="s">
        <v>133</v>
      </c>
      <c r="BK239" s="128">
        <f>SUM(BK240:BK246)</f>
        <v>0</v>
      </c>
    </row>
    <row r="240" spans="2:65" s="1" customFormat="1" ht="24.2" customHeight="1">
      <c r="B240" s="31"/>
      <c r="C240" s="131" t="s">
        <v>360</v>
      </c>
      <c r="D240" s="131" t="s">
        <v>135</v>
      </c>
      <c r="E240" s="132" t="s">
        <v>375</v>
      </c>
      <c r="F240" s="133" t="s">
        <v>376</v>
      </c>
      <c r="G240" s="134" t="s">
        <v>194</v>
      </c>
      <c r="H240" s="135">
        <v>41.02</v>
      </c>
      <c r="I240" s="136"/>
      <c r="J240" s="137">
        <f>ROUND(I240*H240,2)</f>
        <v>0</v>
      </c>
      <c r="K240" s="133" t="s">
        <v>139</v>
      </c>
      <c r="L240" s="31"/>
      <c r="M240" s="138" t="s">
        <v>1</v>
      </c>
      <c r="N240" s="139" t="s">
        <v>41</v>
      </c>
      <c r="P240" s="140">
        <f>O240*H240</f>
        <v>0</v>
      </c>
      <c r="Q240" s="140">
        <v>0</v>
      </c>
      <c r="R240" s="140">
        <f>Q240*H240</f>
        <v>0</v>
      </c>
      <c r="S240" s="140">
        <v>0</v>
      </c>
      <c r="T240" s="141">
        <f>S240*H240</f>
        <v>0</v>
      </c>
      <c r="AR240" s="142" t="s">
        <v>140</v>
      </c>
      <c r="AT240" s="142" t="s">
        <v>135</v>
      </c>
      <c r="AU240" s="142" t="s">
        <v>86</v>
      </c>
      <c r="AY240" s="16" t="s">
        <v>133</v>
      </c>
      <c r="BE240" s="143">
        <f>IF(N240="základní",J240,0)</f>
        <v>0</v>
      </c>
      <c r="BF240" s="143">
        <f>IF(N240="snížená",J240,0)</f>
        <v>0</v>
      </c>
      <c r="BG240" s="143">
        <f>IF(N240="zákl. přenesená",J240,0)</f>
        <v>0</v>
      </c>
      <c r="BH240" s="143">
        <f>IF(N240="sníž. přenesená",J240,0)</f>
        <v>0</v>
      </c>
      <c r="BI240" s="143">
        <f>IF(N240="nulová",J240,0)</f>
        <v>0</v>
      </c>
      <c r="BJ240" s="16" t="s">
        <v>84</v>
      </c>
      <c r="BK240" s="143">
        <f>ROUND(I240*H240,2)</f>
        <v>0</v>
      </c>
      <c r="BL240" s="16" t="s">
        <v>140</v>
      </c>
      <c r="BM240" s="142" t="s">
        <v>682</v>
      </c>
    </row>
    <row r="241" spans="2:65" s="1" customFormat="1" ht="21.75" customHeight="1">
      <c r="B241" s="31"/>
      <c r="C241" s="131" t="s">
        <v>364</v>
      </c>
      <c r="D241" s="131" t="s">
        <v>135</v>
      </c>
      <c r="E241" s="132" t="s">
        <v>379</v>
      </c>
      <c r="F241" s="133" t="s">
        <v>380</v>
      </c>
      <c r="G241" s="134" t="s">
        <v>194</v>
      </c>
      <c r="H241" s="135">
        <v>41.02</v>
      </c>
      <c r="I241" s="136"/>
      <c r="J241" s="137">
        <f>ROUND(I241*H241,2)</f>
        <v>0</v>
      </c>
      <c r="K241" s="133" t="s">
        <v>139</v>
      </c>
      <c r="L241" s="31"/>
      <c r="M241" s="138" t="s">
        <v>1</v>
      </c>
      <c r="N241" s="139" t="s">
        <v>41</v>
      </c>
      <c r="P241" s="140">
        <f>O241*H241</f>
        <v>0</v>
      </c>
      <c r="Q241" s="140">
        <v>0</v>
      </c>
      <c r="R241" s="140">
        <f>Q241*H241</f>
        <v>0</v>
      </c>
      <c r="S241" s="140">
        <v>0</v>
      </c>
      <c r="T241" s="141">
        <f>S241*H241</f>
        <v>0</v>
      </c>
      <c r="AR241" s="142" t="s">
        <v>140</v>
      </c>
      <c r="AT241" s="142" t="s">
        <v>135</v>
      </c>
      <c r="AU241" s="142" t="s">
        <v>86</v>
      </c>
      <c r="AY241" s="16" t="s">
        <v>133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6" t="s">
        <v>84</v>
      </c>
      <c r="BK241" s="143">
        <f>ROUND(I241*H241,2)</f>
        <v>0</v>
      </c>
      <c r="BL241" s="16" t="s">
        <v>140</v>
      </c>
      <c r="BM241" s="142" t="s">
        <v>683</v>
      </c>
    </row>
    <row r="242" spans="2:65" s="1" customFormat="1" ht="24.2" customHeight="1">
      <c r="B242" s="31"/>
      <c r="C242" s="131" t="s">
        <v>368</v>
      </c>
      <c r="D242" s="131" t="s">
        <v>135</v>
      </c>
      <c r="E242" s="132" t="s">
        <v>383</v>
      </c>
      <c r="F242" s="133" t="s">
        <v>384</v>
      </c>
      <c r="G242" s="134" t="s">
        <v>194</v>
      </c>
      <c r="H242" s="135">
        <v>574.28</v>
      </c>
      <c r="I242" s="136"/>
      <c r="J242" s="137">
        <f>ROUND(I242*H242,2)</f>
        <v>0</v>
      </c>
      <c r="K242" s="133" t="s">
        <v>1</v>
      </c>
      <c r="L242" s="31"/>
      <c r="M242" s="138" t="s">
        <v>1</v>
      </c>
      <c r="N242" s="139" t="s">
        <v>41</v>
      </c>
      <c r="P242" s="140">
        <f>O242*H242</f>
        <v>0</v>
      </c>
      <c r="Q242" s="140">
        <v>0</v>
      </c>
      <c r="R242" s="140">
        <f>Q242*H242</f>
        <v>0</v>
      </c>
      <c r="S242" s="140">
        <v>0</v>
      </c>
      <c r="T242" s="141">
        <f>S242*H242</f>
        <v>0</v>
      </c>
      <c r="AR242" s="142" t="s">
        <v>140</v>
      </c>
      <c r="AT242" s="142" t="s">
        <v>135</v>
      </c>
      <c r="AU242" s="142" t="s">
        <v>86</v>
      </c>
      <c r="AY242" s="16" t="s">
        <v>133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6" t="s">
        <v>84</v>
      </c>
      <c r="BK242" s="143">
        <f>ROUND(I242*H242,2)</f>
        <v>0</v>
      </c>
      <c r="BL242" s="16" t="s">
        <v>140</v>
      </c>
      <c r="BM242" s="142" t="s">
        <v>684</v>
      </c>
    </row>
    <row r="243" spans="2:65" s="13" customFormat="1" ht="11.25">
      <c r="B243" s="151"/>
      <c r="D243" s="145" t="s">
        <v>153</v>
      </c>
      <c r="E243" s="152" t="s">
        <v>1</v>
      </c>
      <c r="F243" s="153" t="s">
        <v>685</v>
      </c>
      <c r="H243" s="154">
        <v>574.28</v>
      </c>
      <c r="I243" s="155"/>
      <c r="L243" s="151"/>
      <c r="M243" s="156"/>
      <c r="T243" s="157"/>
      <c r="AT243" s="152" t="s">
        <v>153</v>
      </c>
      <c r="AU243" s="152" t="s">
        <v>86</v>
      </c>
      <c r="AV243" s="13" t="s">
        <v>86</v>
      </c>
      <c r="AW243" s="13" t="s">
        <v>32</v>
      </c>
      <c r="AX243" s="13" t="s">
        <v>76</v>
      </c>
      <c r="AY243" s="152" t="s">
        <v>133</v>
      </c>
    </row>
    <row r="244" spans="2:65" s="14" customFormat="1" ht="11.25">
      <c r="B244" s="158"/>
      <c r="D244" s="145" t="s">
        <v>153</v>
      </c>
      <c r="E244" s="159" t="s">
        <v>1</v>
      </c>
      <c r="F244" s="160" t="s">
        <v>158</v>
      </c>
      <c r="H244" s="161">
        <v>574.28</v>
      </c>
      <c r="I244" s="162"/>
      <c r="L244" s="158"/>
      <c r="M244" s="163"/>
      <c r="T244" s="164"/>
      <c r="AT244" s="159" t="s">
        <v>153</v>
      </c>
      <c r="AU244" s="159" t="s">
        <v>86</v>
      </c>
      <c r="AV244" s="14" t="s">
        <v>140</v>
      </c>
      <c r="AW244" s="14" t="s">
        <v>32</v>
      </c>
      <c r="AX244" s="14" t="s">
        <v>84</v>
      </c>
      <c r="AY244" s="159" t="s">
        <v>133</v>
      </c>
    </row>
    <row r="245" spans="2:65" s="1" customFormat="1" ht="37.9" customHeight="1">
      <c r="B245" s="31"/>
      <c r="C245" s="131" t="s">
        <v>374</v>
      </c>
      <c r="D245" s="131" t="s">
        <v>135</v>
      </c>
      <c r="E245" s="132" t="s">
        <v>388</v>
      </c>
      <c r="F245" s="133" t="s">
        <v>389</v>
      </c>
      <c r="G245" s="134" t="s">
        <v>194</v>
      </c>
      <c r="H245" s="135">
        <v>10.327</v>
      </c>
      <c r="I245" s="136"/>
      <c r="J245" s="137">
        <f>ROUND(I245*H245,2)</f>
        <v>0</v>
      </c>
      <c r="K245" s="133" t="s">
        <v>139</v>
      </c>
      <c r="L245" s="31"/>
      <c r="M245" s="138" t="s">
        <v>1</v>
      </c>
      <c r="N245" s="139" t="s">
        <v>41</v>
      </c>
      <c r="P245" s="140">
        <f>O245*H245</f>
        <v>0</v>
      </c>
      <c r="Q245" s="140">
        <v>0</v>
      </c>
      <c r="R245" s="140">
        <f>Q245*H245</f>
        <v>0</v>
      </c>
      <c r="S245" s="140">
        <v>0</v>
      </c>
      <c r="T245" s="141">
        <f>S245*H245</f>
        <v>0</v>
      </c>
      <c r="AR245" s="142" t="s">
        <v>140</v>
      </c>
      <c r="AT245" s="142" t="s">
        <v>135</v>
      </c>
      <c r="AU245" s="142" t="s">
        <v>86</v>
      </c>
      <c r="AY245" s="16" t="s">
        <v>133</v>
      </c>
      <c r="BE245" s="143">
        <f>IF(N245="základní",J245,0)</f>
        <v>0</v>
      </c>
      <c r="BF245" s="143">
        <f>IF(N245="snížená",J245,0)</f>
        <v>0</v>
      </c>
      <c r="BG245" s="143">
        <f>IF(N245="zákl. přenesená",J245,0)</f>
        <v>0</v>
      </c>
      <c r="BH245" s="143">
        <f>IF(N245="sníž. přenesená",J245,0)</f>
        <v>0</v>
      </c>
      <c r="BI245" s="143">
        <f>IF(N245="nulová",J245,0)</f>
        <v>0</v>
      </c>
      <c r="BJ245" s="16" t="s">
        <v>84</v>
      </c>
      <c r="BK245" s="143">
        <f>ROUND(I245*H245,2)</f>
        <v>0</v>
      </c>
      <c r="BL245" s="16" t="s">
        <v>140</v>
      </c>
      <c r="BM245" s="142" t="s">
        <v>686</v>
      </c>
    </row>
    <row r="246" spans="2:65" s="1" customFormat="1" ht="44.25" customHeight="1">
      <c r="B246" s="31"/>
      <c r="C246" s="131" t="s">
        <v>378</v>
      </c>
      <c r="D246" s="131" t="s">
        <v>135</v>
      </c>
      <c r="E246" s="132" t="s">
        <v>393</v>
      </c>
      <c r="F246" s="133" t="s">
        <v>394</v>
      </c>
      <c r="G246" s="134" t="s">
        <v>194</v>
      </c>
      <c r="H246" s="135">
        <v>30.693000000000001</v>
      </c>
      <c r="I246" s="136"/>
      <c r="J246" s="137">
        <f>ROUND(I246*H246,2)</f>
        <v>0</v>
      </c>
      <c r="K246" s="133" t="s">
        <v>139</v>
      </c>
      <c r="L246" s="31"/>
      <c r="M246" s="138" t="s">
        <v>1</v>
      </c>
      <c r="N246" s="139" t="s">
        <v>41</v>
      </c>
      <c r="P246" s="140">
        <f>O246*H246</f>
        <v>0</v>
      </c>
      <c r="Q246" s="140">
        <v>0</v>
      </c>
      <c r="R246" s="140">
        <f>Q246*H246</f>
        <v>0</v>
      </c>
      <c r="S246" s="140">
        <v>0</v>
      </c>
      <c r="T246" s="141">
        <f>S246*H246</f>
        <v>0</v>
      </c>
      <c r="AR246" s="142" t="s">
        <v>140</v>
      </c>
      <c r="AT246" s="142" t="s">
        <v>135</v>
      </c>
      <c r="AU246" s="142" t="s">
        <v>86</v>
      </c>
      <c r="AY246" s="16" t="s">
        <v>133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6" t="s">
        <v>84</v>
      </c>
      <c r="BK246" s="143">
        <f>ROUND(I246*H246,2)</f>
        <v>0</v>
      </c>
      <c r="BL246" s="16" t="s">
        <v>140</v>
      </c>
      <c r="BM246" s="142" t="s">
        <v>687</v>
      </c>
    </row>
    <row r="247" spans="2:65" s="11" customFormat="1" ht="22.9" customHeight="1">
      <c r="B247" s="119"/>
      <c r="D247" s="120" t="s">
        <v>75</v>
      </c>
      <c r="E247" s="129" t="s">
        <v>396</v>
      </c>
      <c r="F247" s="129" t="s">
        <v>397</v>
      </c>
      <c r="I247" s="122"/>
      <c r="J247" s="130">
        <f>BK247</f>
        <v>0</v>
      </c>
      <c r="L247" s="119"/>
      <c r="M247" s="124"/>
      <c r="P247" s="125">
        <f>P248</f>
        <v>0</v>
      </c>
      <c r="R247" s="125">
        <f>R248</f>
        <v>0</v>
      </c>
      <c r="T247" s="126">
        <f>T248</f>
        <v>0</v>
      </c>
      <c r="AR247" s="120" t="s">
        <v>84</v>
      </c>
      <c r="AT247" s="127" t="s">
        <v>75</v>
      </c>
      <c r="AU247" s="127" t="s">
        <v>84</v>
      </c>
      <c r="AY247" s="120" t="s">
        <v>133</v>
      </c>
      <c r="BK247" s="128">
        <f>BK248</f>
        <v>0</v>
      </c>
    </row>
    <row r="248" spans="2:65" s="1" customFormat="1" ht="24.2" customHeight="1">
      <c r="B248" s="31"/>
      <c r="C248" s="131" t="s">
        <v>382</v>
      </c>
      <c r="D248" s="131" t="s">
        <v>135</v>
      </c>
      <c r="E248" s="132" t="s">
        <v>399</v>
      </c>
      <c r="F248" s="133" t="s">
        <v>400</v>
      </c>
      <c r="G248" s="134" t="s">
        <v>194</v>
      </c>
      <c r="H248" s="135">
        <v>54.301000000000002</v>
      </c>
      <c r="I248" s="136"/>
      <c r="J248" s="137">
        <f>ROUND(I248*H248,2)</f>
        <v>0</v>
      </c>
      <c r="K248" s="133" t="s">
        <v>139</v>
      </c>
      <c r="L248" s="31"/>
      <c r="M248" s="138" t="s">
        <v>1</v>
      </c>
      <c r="N248" s="139" t="s">
        <v>41</v>
      </c>
      <c r="P248" s="140">
        <f>O248*H248</f>
        <v>0</v>
      </c>
      <c r="Q248" s="140">
        <v>0</v>
      </c>
      <c r="R248" s="140">
        <f>Q248*H248</f>
        <v>0</v>
      </c>
      <c r="S248" s="140">
        <v>0</v>
      </c>
      <c r="T248" s="141">
        <f>S248*H248</f>
        <v>0</v>
      </c>
      <c r="AR248" s="142" t="s">
        <v>140</v>
      </c>
      <c r="AT248" s="142" t="s">
        <v>135</v>
      </c>
      <c r="AU248" s="142" t="s">
        <v>86</v>
      </c>
      <c r="AY248" s="16" t="s">
        <v>133</v>
      </c>
      <c r="BE248" s="143">
        <f>IF(N248="základní",J248,0)</f>
        <v>0</v>
      </c>
      <c r="BF248" s="143">
        <f>IF(N248="snížená",J248,0)</f>
        <v>0</v>
      </c>
      <c r="BG248" s="143">
        <f>IF(N248="zákl. přenesená",J248,0)</f>
        <v>0</v>
      </c>
      <c r="BH248" s="143">
        <f>IF(N248="sníž. přenesená",J248,0)</f>
        <v>0</v>
      </c>
      <c r="BI248" s="143">
        <f>IF(N248="nulová",J248,0)</f>
        <v>0</v>
      </c>
      <c r="BJ248" s="16" t="s">
        <v>84</v>
      </c>
      <c r="BK248" s="143">
        <f>ROUND(I248*H248,2)</f>
        <v>0</v>
      </c>
      <c r="BL248" s="16" t="s">
        <v>140</v>
      </c>
      <c r="BM248" s="142" t="s">
        <v>688</v>
      </c>
    </row>
    <row r="249" spans="2:65" s="11" customFormat="1" ht="25.9" customHeight="1">
      <c r="B249" s="119"/>
      <c r="D249" s="120" t="s">
        <v>75</v>
      </c>
      <c r="E249" s="121" t="s">
        <v>402</v>
      </c>
      <c r="F249" s="121" t="s">
        <v>403</v>
      </c>
      <c r="I249" s="122"/>
      <c r="J249" s="123">
        <f>BK249</f>
        <v>0</v>
      </c>
      <c r="L249" s="119"/>
      <c r="M249" s="124"/>
      <c r="P249" s="125">
        <f>P250+P252</f>
        <v>0</v>
      </c>
      <c r="R249" s="125">
        <f>R250+R252</f>
        <v>0</v>
      </c>
      <c r="T249" s="126">
        <f>T250+T252</f>
        <v>0</v>
      </c>
      <c r="AR249" s="120" t="s">
        <v>159</v>
      </c>
      <c r="AT249" s="127" t="s">
        <v>75</v>
      </c>
      <c r="AU249" s="127" t="s">
        <v>76</v>
      </c>
      <c r="AY249" s="120" t="s">
        <v>133</v>
      </c>
      <c r="BK249" s="128">
        <f>BK250+BK252</f>
        <v>0</v>
      </c>
    </row>
    <row r="250" spans="2:65" s="11" customFormat="1" ht="22.9" customHeight="1">
      <c r="B250" s="119"/>
      <c r="D250" s="120" t="s">
        <v>75</v>
      </c>
      <c r="E250" s="129" t="s">
        <v>404</v>
      </c>
      <c r="F250" s="129" t="s">
        <v>405</v>
      </c>
      <c r="I250" s="122"/>
      <c r="J250" s="130">
        <f>BK250</f>
        <v>0</v>
      </c>
      <c r="L250" s="119"/>
      <c r="M250" s="124"/>
      <c r="P250" s="125">
        <f>P251</f>
        <v>0</v>
      </c>
      <c r="R250" s="125">
        <f>R251</f>
        <v>0</v>
      </c>
      <c r="T250" s="126">
        <f>T251</f>
        <v>0</v>
      </c>
      <c r="AR250" s="120" t="s">
        <v>159</v>
      </c>
      <c r="AT250" s="127" t="s">
        <v>75</v>
      </c>
      <c r="AU250" s="127" t="s">
        <v>84</v>
      </c>
      <c r="AY250" s="120" t="s">
        <v>133</v>
      </c>
      <c r="BK250" s="128">
        <f>BK251</f>
        <v>0</v>
      </c>
    </row>
    <row r="251" spans="2:65" s="1" customFormat="1" ht="16.5" customHeight="1">
      <c r="B251" s="31"/>
      <c r="C251" s="131" t="s">
        <v>387</v>
      </c>
      <c r="D251" s="131" t="s">
        <v>135</v>
      </c>
      <c r="E251" s="132" t="s">
        <v>412</v>
      </c>
      <c r="F251" s="133" t="s">
        <v>413</v>
      </c>
      <c r="G251" s="134" t="s">
        <v>408</v>
      </c>
      <c r="H251" s="135">
        <v>1</v>
      </c>
      <c r="I251" s="136"/>
      <c r="J251" s="137">
        <f>ROUND(I251*H251,2)</f>
        <v>0</v>
      </c>
      <c r="K251" s="133" t="s">
        <v>139</v>
      </c>
      <c r="L251" s="31"/>
      <c r="M251" s="138" t="s">
        <v>1</v>
      </c>
      <c r="N251" s="139" t="s">
        <v>41</v>
      </c>
      <c r="P251" s="140">
        <f>O251*H251</f>
        <v>0</v>
      </c>
      <c r="Q251" s="140">
        <v>0</v>
      </c>
      <c r="R251" s="140">
        <f>Q251*H251</f>
        <v>0</v>
      </c>
      <c r="S251" s="140">
        <v>0</v>
      </c>
      <c r="T251" s="141">
        <f>S251*H251</f>
        <v>0</v>
      </c>
      <c r="AR251" s="142" t="s">
        <v>409</v>
      </c>
      <c r="AT251" s="142" t="s">
        <v>135</v>
      </c>
      <c r="AU251" s="142" t="s">
        <v>86</v>
      </c>
      <c r="AY251" s="16" t="s">
        <v>133</v>
      </c>
      <c r="BE251" s="143">
        <f>IF(N251="základní",J251,0)</f>
        <v>0</v>
      </c>
      <c r="BF251" s="143">
        <f>IF(N251="snížená",J251,0)</f>
        <v>0</v>
      </c>
      <c r="BG251" s="143">
        <f>IF(N251="zákl. přenesená",J251,0)</f>
        <v>0</v>
      </c>
      <c r="BH251" s="143">
        <f>IF(N251="sníž. přenesená",J251,0)</f>
        <v>0</v>
      </c>
      <c r="BI251" s="143">
        <f>IF(N251="nulová",J251,0)</f>
        <v>0</v>
      </c>
      <c r="BJ251" s="16" t="s">
        <v>84</v>
      </c>
      <c r="BK251" s="143">
        <f>ROUND(I251*H251,2)</f>
        <v>0</v>
      </c>
      <c r="BL251" s="16" t="s">
        <v>409</v>
      </c>
      <c r="BM251" s="142" t="s">
        <v>689</v>
      </c>
    </row>
    <row r="252" spans="2:65" s="11" customFormat="1" ht="22.9" customHeight="1">
      <c r="B252" s="119"/>
      <c r="D252" s="120" t="s">
        <v>75</v>
      </c>
      <c r="E252" s="129" t="s">
        <v>415</v>
      </c>
      <c r="F252" s="129" t="s">
        <v>416</v>
      </c>
      <c r="I252" s="122"/>
      <c r="J252" s="130">
        <f>BK252</f>
        <v>0</v>
      </c>
      <c r="L252" s="119"/>
      <c r="M252" s="124"/>
      <c r="P252" s="125">
        <f>P253</f>
        <v>0</v>
      </c>
      <c r="R252" s="125">
        <f>R253</f>
        <v>0</v>
      </c>
      <c r="T252" s="126">
        <f>T253</f>
        <v>0</v>
      </c>
      <c r="AR252" s="120" t="s">
        <v>159</v>
      </c>
      <c r="AT252" s="127" t="s">
        <v>75</v>
      </c>
      <c r="AU252" s="127" t="s">
        <v>84</v>
      </c>
      <c r="AY252" s="120" t="s">
        <v>133</v>
      </c>
      <c r="BK252" s="128">
        <f>BK253</f>
        <v>0</v>
      </c>
    </row>
    <row r="253" spans="2:65" s="1" customFormat="1" ht="16.5" customHeight="1">
      <c r="B253" s="31"/>
      <c r="C253" s="131" t="s">
        <v>392</v>
      </c>
      <c r="D253" s="131" t="s">
        <v>135</v>
      </c>
      <c r="E253" s="132" t="s">
        <v>418</v>
      </c>
      <c r="F253" s="133" t="s">
        <v>416</v>
      </c>
      <c r="G253" s="134" t="s">
        <v>408</v>
      </c>
      <c r="H253" s="135">
        <v>1</v>
      </c>
      <c r="I253" s="136"/>
      <c r="J253" s="137">
        <f>ROUND(I253*H253,2)</f>
        <v>0</v>
      </c>
      <c r="K253" s="133" t="s">
        <v>139</v>
      </c>
      <c r="L253" s="31"/>
      <c r="M253" s="175" t="s">
        <v>1</v>
      </c>
      <c r="N253" s="176" t="s">
        <v>41</v>
      </c>
      <c r="O253" s="177"/>
      <c r="P253" s="178">
        <f>O253*H253</f>
        <v>0</v>
      </c>
      <c r="Q253" s="178">
        <v>0</v>
      </c>
      <c r="R253" s="178">
        <f>Q253*H253</f>
        <v>0</v>
      </c>
      <c r="S253" s="178">
        <v>0</v>
      </c>
      <c r="T253" s="179">
        <f>S253*H253</f>
        <v>0</v>
      </c>
      <c r="AR253" s="142" t="s">
        <v>409</v>
      </c>
      <c r="AT253" s="142" t="s">
        <v>135</v>
      </c>
      <c r="AU253" s="142" t="s">
        <v>86</v>
      </c>
      <c r="AY253" s="16" t="s">
        <v>133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6" t="s">
        <v>84</v>
      </c>
      <c r="BK253" s="143">
        <f>ROUND(I253*H253,2)</f>
        <v>0</v>
      </c>
      <c r="BL253" s="16" t="s">
        <v>409</v>
      </c>
      <c r="BM253" s="142" t="s">
        <v>690</v>
      </c>
    </row>
    <row r="254" spans="2:65" s="1" customFormat="1" ht="6.95" customHeight="1">
      <c r="B254" s="43"/>
      <c r="C254" s="44"/>
      <c r="D254" s="44"/>
      <c r="E254" s="44"/>
      <c r="F254" s="44"/>
      <c r="G254" s="44"/>
      <c r="H254" s="44"/>
      <c r="I254" s="44"/>
      <c r="J254" s="44"/>
      <c r="K254" s="44"/>
      <c r="L254" s="31"/>
    </row>
  </sheetData>
  <sheetProtection algorithmName="SHA-512" hashValue="JQBXg2Z3+LrIKCT6PT11aFGBeqYChUixCPHohHNwM27Lchs4lcFpFbD/De4iR+OBUWOeizhhvuJk7tRD9fLJMQ==" saltValue="hegVFLkone+ldD5x5o/151b+jh+Lf/S4GFuAqy50DA49UjZg+KnQUby0URqByOFUvQNIVcCPPgM7YjtSmFgQ6Q==" spinCount="100000" sheet="1" objects="1" scenarios="1" formatColumns="0" formatRows="0" autoFilter="0"/>
  <autoFilter ref="C126:K253" xr:uid="{00000000-0009-0000-0000-000004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52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6" t="s">
        <v>98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5" customHeight="1">
      <c r="B4" s="19"/>
      <c r="D4" s="20" t="s">
        <v>99</v>
      </c>
      <c r="L4" s="19"/>
      <c r="M4" s="87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26.25" customHeight="1">
      <c r="B7" s="19"/>
      <c r="E7" s="218" t="str">
        <f>'Rekapitulace stavby'!K6</f>
        <v>Rekonstrukce komunikací Akátová, Dubová, Smrková a Borová v obci Čakovičky</v>
      </c>
      <c r="F7" s="219"/>
      <c r="G7" s="219"/>
      <c r="H7" s="219"/>
      <c r="L7" s="19"/>
    </row>
    <row r="8" spans="2:46" s="1" customFormat="1" ht="12" customHeight="1">
      <c r="B8" s="31"/>
      <c r="D8" s="26" t="s">
        <v>100</v>
      </c>
      <c r="L8" s="31"/>
    </row>
    <row r="9" spans="2:46" s="1" customFormat="1" ht="16.5" customHeight="1">
      <c r="B9" s="31"/>
      <c r="E9" s="180" t="s">
        <v>691</v>
      </c>
      <c r="F9" s="220"/>
      <c r="G9" s="220"/>
      <c r="H9" s="220"/>
      <c r="L9" s="31"/>
    </row>
    <row r="10" spans="2:46" s="1" customFormat="1" ht="11.25">
      <c r="B10" s="31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24. 4. 2022</v>
      </c>
      <c r="L12" s="31"/>
    </row>
    <row r="13" spans="2:46" s="1" customFormat="1" ht="10.9" customHeight="1">
      <c r="B13" s="31"/>
      <c r="L13" s="31"/>
    </row>
    <row r="14" spans="2:46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46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46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1" t="str">
        <f>'Rekapitulace stavby'!E14</f>
        <v>Vyplň údaj</v>
      </c>
      <c r="F18" s="202"/>
      <c r="G18" s="202"/>
      <c r="H18" s="202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95.25" customHeight="1">
      <c r="B27" s="88"/>
      <c r="E27" s="207" t="s">
        <v>692</v>
      </c>
      <c r="F27" s="207"/>
      <c r="G27" s="207"/>
      <c r="H27" s="207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36</v>
      </c>
      <c r="J30" s="65">
        <f>ROUND(J123,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4" t="s">
        <v>40</v>
      </c>
      <c r="E33" s="26" t="s">
        <v>41</v>
      </c>
      <c r="F33" s="90">
        <f>ROUND((SUM(BE123:BE151)),  2)</f>
        <v>0</v>
      </c>
      <c r="I33" s="91">
        <v>0.21</v>
      </c>
      <c r="J33" s="90">
        <f>ROUND(((SUM(BE123:BE151))*I33),  2)</f>
        <v>0</v>
      </c>
      <c r="L33" s="31"/>
    </row>
    <row r="34" spans="2:12" s="1" customFormat="1" ht="14.45" customHeight="1">
      <c r="B34" s="31"/>
      <c r="E34" s="26" t="s">
        <v>42</v>
      </c>
      <c r="F34" s="90">
        <f>ROUND((SUM(BF123:BF151)),  2)</f>
        <v>0</v>
      </c>
      <c r="I34" s="91">
        <v>0.15</v>
      </c>
      <c r="J34" s="90">
        <f>ROUND(((SUM(BF123:BF151))*I34),  2)</f>
        <v>0</v>
      </c>
      <c r="L34" s="31"/>
    </row>
    <row r="35" spans="2:12" s="1" customFormat="1" ht="14.45" hidden="1" customHeight="1">
      <c r="B35" s="31"/>
      <c r="E35" s="26" t="s">
        <v>43</v>
      </c>
      <c r="F35" s="90">
        <f>ROUND((SUM(BG123:BG151)),  2)</f>
        <v>0</v>
      </c>
      <c r="I35" s="91">
        <v>0.21</v>
      </c>
      <c r="J35" s="90">
        <f>0</f>
        <v>0</v>
      </c>
      <c r="L35" s="31"/>
    </row>
    <row r="36" spans="2:12" s="1" customFormat="1" ht="14.45" hidden="1" customHeight="1">
      <c r="B36" s="31"/>
      <c r="E36" s="26" t="s">
        <v>44</v>
      </c>
      <c r="F36" s="90">
        <f>ROUND((SUM(BH123:BH151)),  2)</f>
        <v>0</v>
      </c>
      <c r="I36" s="91">
        <v>0.15</v>
      </c>
      <c r="J36" s="90">
        <f>0</f>
        <v>0</v>
      </c>
      <c r="L36" s="31"/>
    </row>
    <row r="37" spans="2:12" s="1" customFormat="1" ht="14.45" hidden="1" customHeight="1">
      <c r="B37" s="31"/>
      <c r="E37" s="26" t="s">
        <v>45</v>
      </c>
      <c r="F37" s="90">
        <f>ROUND((SUM(BI123:BI151)),  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46</v>
      </c>
      <c r="E39" s="56"/>
      <c r="F39" s="56"/>
      <c r="G39" s="94" t="s">
        <v>47</v>
      </c>
      <c r="H39" s="95" t="s">
        <v>48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98" t="s">
        <v>52</v>
      </c>
      <c r="G61" s="42" t="s">
        <v>51</v>
      </c>
      <c r="H61" s="33"/>
      <c r="I61" s="33"/>
      <c r="J61" s="99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98" t="s">
        <v>52</v>
      </c>
      <c r="G76" s="42" t="s">
        <v>51</v>
      </c>
      <c r="H76" s="33"/>
      <c r="I76" s="33"/>
      <c r="J76" s="99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47" s="1" customFormat="1" ht="24.95" customHeight="1">
      <c r="B82" s="31"/>
      <c r="C82" s="20" t="s">
        <v>102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16</v>
      </c>
      <c r="L84" s="31"/>
    </row>
    <row r="85" spans="2:47" s="1" customFormat="1" ht="26.25" customHeight="1">
      <c r="B85" s="31"/>
      <c r="E85" s="218" t="str">
        <f>E7</f>
        <v>Rekonstrukce komunikací Akátová, Dubová, Smrková a Borová v obci Čakovičky</v>
      </c>
      <c r="F85" s="219"/>
      <c r="G85" s="219"/>
      <c r="H85" s="219"/>
      <c r="L85" s="31"/>
    </row>
    <row r="86" spans="2:47" s="1" customFormat="1" ht="12" customHeight="1">
      <c r="B86" s="31"/>
      <c r="C86" s="26" t="s">
        <v>100</v>
      </c>
      <c r="L86" s="31"/>
    </row>
    <row r="87" spans="2:47" s="1" customFormat="1" ht="16.5" customHeight="1">
      <c r="B87" s="31"/>
      <c r="E87" s="180" t="str">
        <f>E9</f>
        <v>05 - Sanace podloží</v>
      </c>
      <c r="F87" s="220"/>
      <c r="G87" s="220"/>
      <c r="H87" s="220"/>
      <c r="L87" s="31"/>
    </row>
    <row r="88" spans="2:47" s="1" customFormat="1" ht="6.95" customHeight="1">
      <c r="B88" s="31"/>
      <c r="L88" s="31"/>
    </row>
    <row r="89" spans="2:47" s="1" customFormat="1" ht="12" customHeight="1">
      <c r="B89" s="31"/>
      <c r="C89" s="26" t="s">
        <v>20</v>
      </c>
      <c r="F89" s="24" t="str">
        <f>F12</f>
        <v>obec Čakovičky</v>
      </c>
      <c r="I89" s="26" t="s">
        <v>22</v>
      </c>
      <c r="J89" s="51" t="str">
        <f>IF(J12="","",J12)</f>
        <v>24. 4. 2022</v>
      </c>
      <c r="L89" s="31"/>
    </row>
    <row r="90" spans="2:47" s="1" customFormat="1" ht="6.95" customHeight="1">
      <c r="B90" s="31"/>
      <c r="L90" s="31"/>
    </row>
    <row r="91" spans="2:47" s="1" customFormat="1" ht="40.15" customHeight="1">
      <c r="B91" s="31"/>
      <c r="C91" s="26" t="s">
        <v>24</v>
      </c>
      <c r="F91" s="24" t="str">
        <f>E15</f>
        <v>Obec Čakovičky , Kojetická 32 , 250 63 Čakovičky</v>
      </c>
      <c r="I91" s="26" t="s">
        <v>30</v>
      </c>
      <c r="J91" s="29" t="str">
        <f>E21</f>
        <v>GRP geodézie a projekce, Ing. Iva Rotheová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0" t="s">
        <v>103</v>
      </c>
      <c r="D94" s="92"/>
      <c r="E94" s="92"/>
      <c r="F94" s="92"/>
      <c r="G94" s="92"/>
      <c r="H94" s="92"/>
      <c r="I94" s="92"/>
      <c r="J94" s="101" t="s">
        <v>104</v>
      </c>
      <c r="K94" s="92"/>
      <c r="L94" s="31"/>
    </row>
    <row r="95" spans="2:47" s="1" customFormat="1" ht="10.35" customHeight="1">
      <c r="B95" s="31"/>
      <c r="L95" s="31"/>
    </row>
    <row r="96" spans="2:47" s="1" customFormat="1" ht="22.9" customHeight="1">
      <c r="B96" s="31"/>
      <c r="C96" s="102" t="s">
        <v>105</v>
      </c>
      <c r="J96" s="65">
        <f>J123</f>
        <v>0</v>
      </c>
      <c r="L96" s="31"/>
      <c r="AU96" s="16" t="s">
        <v>106</v>
      </c>
    </row>
    <row r="97" spans="2:12" s="8" customFormat="1" ht="24.95" customHeight="1">
      <c r="B97" s="103"/>
      <c r="D97" s="104" t="s">
        <v>107</v>
      </c>
      <c r="E97" s="105"/>
      <c r="F97" s="105"/>
      <c r="G97" s="105"/>
      <c r="H97" s="105"/>
      <c r="I97" s="105"/>
      <c r="J97" s="106">
        <f>J124</f>
        <v>0</v>
      </c>
      <c r="L97" s="103"/>
    </row>
    <row r="98" spans="2:12" s="9" customFormat="1" ht="19.899999999999999" customHeight="1">
      <c r="B98" s="107"/>
      <c r="D98" s="108" t="s">
        <v>108</v>
      </c>
      <c r="E98" s="109"/>
      <c r="F98" s="109"/>
      <c r="G98" s="109"/>
      <c r="H98" s="109"/>
      <c r="I98" s="109"/>
      <c r="J98" s="110">
        <f>J125</f>
        <v>0</v>
      </c>
      <c r="L98" s="107"/>
    </row>
    <row r="99" spans="2:12" s="9" customFormat="1" ht="19.899999999999999" customHeight="1">
      <c r="B99" s="107"/>
      <c r="D99" s="108" t="s">
        <v>693</v>
      </c>
      <c r="E99" s="109"/>
      <c r="F99" s="109"/>
      <c r="G99" s="109"/>
      <c r="H99" s="109"/>
      <c r="I99" s="109"/>
      <c r="J99" s="110">
        <f>J135</f>
        <v>0</v>
      </c>
      <c r="L99" s="107"/>
    </row>
    <row r="100" spans="2:12" s="9" customFormat="1" ht="19.899999999999999" customHeight="1">
      <c r="B100" s="107"/>
      <c r="D100" s="108" t="s">
        <v>110</v>
      </c>
      <c r="E100" s="109"/>
      <c r="F100" s="109"/>
      <c r="G100" s="109"/>
      <c r="H100" s="109"/>
      <c r="I100" s="109"/>
      <c r="J100" s="110">
        <f>J142</f>
        <v>0</v>
      </c>
      <c r="L100" s="107"/>
    </row>
    <row r="101" spans="2:12" s="9" customFormat="1" ht="19.899999999999999" customHeight="1">
      <c r="B101" s="107"/>
      <c r="D101" s="108" t="s">
        <v>114</v>
      </c>
      <c r="E101" s="109"/>
      <c r="F101" s="109"/>
      <c r="G101" s="109"/>
      <c r="H101" s="109"/>
      <c r="I101" s="109"/>
      <c r="J101" s="110">
        <f>J147</f>
        <v>0</v>
      </c>
      <c r="L101" s="107"/>
    </row>
    <row r="102" spans="2:12" s="8" customFormat="1" ht="24.95" customHeight="1">
      <c r="B102" s="103"/>
      <c r="D102" s="104" t="s">
        <v>115</v>
      </c>
      <c r="E102" s="105"/>
      <c r="F102" s="105"/>
      <c r="G102" s="105"/>
      <c r="H102" s="105"/>
      <c r="I102" s="105"/>
      <c r="J102" s="106">
        <f>J149</f>
        <v>0</v>
      </c>
      <c r="L102" s="103"/>
    </row>
    <row r="103" spans="2:12" s="9" customFormat="1" ht="19.899999999999999" customHeight="1">
      <c r="B103" s="107"/>
      <c r="D103" s="108" t="s">
        <v>694</v>
      </c>
      <c r="E103" s="109"/>
      <c r="F103" s="109"/>
      <c r="G103" s="109"/>
      <c r="H103" s="109"/>
      <c r="I103" s="109"/>
      <c r="J103" s="110">
        <f>J150</f>
        <v>0</v>
      </c>
      <c r="L103" s="107"/>
    </row>
    <row r="104" spans="2:12" s="1" customFormat="1" ht="21.75" customHeight="1">
      <c r="B104" s="31"/>
      <c r="L104" s="31"/>
    </row>
    <row r="105" spans="2:12" s="1" customFormat="1" ht="6.9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1"/>
    </row>
    <row r="109" spans="2:12" s="1" customFormat="1" ht="6.9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1"/>
    </row>
    <row r="110" spans="2:12" s="1" customFormat="1" ht="24.95" customHeight="1">
      <c r="B110" s="31"/>
      <c r="C110" s="20" t="s">
        <v>118</v>
      </c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16</v>
      </c>
      <c r="L112" s="31"/>
    </row>
    <row r="113" spans="2:65" s="1" customFormat="1" ht="26.25" customHeight="1">
      <c r="B113" s="31"/>
      <c r="E113" s="218" t="str">
        <f>E7</f>
        <v>Rekonstrukce komunikací Akátová, Dubová, Smrková a Borová v obci Čakovičky</v>
      </c>
      <c r="F113" s="219"/>
      <c r="G113" s="219"/>
      <c r="H113" s="219"/>
      <c r="L113" s="31"/>
    </row>
    <row r="114" spans="2:65" s="1" customFormat="1" ht="12" customHeight="1">
      <c r="B114" s="31"/>
      <c r="C114" s="26" t="s">
        <v>100</v>
      </c>
      <c r="L114" s="31"/>
    </row>
    <row r="115" spans="2:65" s="1" customFormat="1" ht="16.5" customHeight="1">
      <c r="B115" s="31"/>
      <c r="E115" s="180" t="str">
        <f>E9</f>
        <v>05 - Sanace podloží</v>
      </c>
      <c r="F115" s="220"/>
      <c r="G115" s="220"/>
      <c r="H115" s="220"/>
      <c r="L115" s="31"/>
    </row>
    <row r="116" spans="2:65" s="1" customFormat="1" ht="6.95" customHeight="1">
      <c r="B116" s="31"/>
      <c r="L116" s="31"/>
    </row>
    <row r="117" spans="2:65" s="1" customFormat="1" ht="12" customHeight="1">
      <c r="B117" s="31"/>
      <c r="C117" s="26" t="s">
        <v>20</v>
      </c>
      <c r="F117" s="24" t="str">
        <f>F12</f>
        <v>obec Čakovičky</v>
      </c>
      <c r="I117" s="26" t="s">
        <v>22</v>
      </c>
      <c r="J117" s="51" t="str">
        <f>IF(J12="","",J12)</f>
        <v>24. 4. 2022</v>
      </c>
      <c r="L117" s="31"/>
    </row>
    <row r="118" spans="2:65" s="1" customFormat="1" ht="6.95" customHeight="1">
      <c r="B118" s="31"/>
      <c r="L118" s="31"/>
    </row>
    <row r="119" spans="2:65" s="1" customFormat="1" ht="40.15" customHeight="1">
      <c r="B119" s="31"/>
      <c r="C119" s="26" t="s">
        <v>24</v>
      </c>
      <c r="F119" s="24" t="str">
        <f>E15</f>
        <v>Obec Čakovičky , Kojetická 32 , 250 63 Čakovičky</v>
      </c>
      <c r="I119" s="26" t="s">
        <v>30</v>
      </c>
      <c r="J119" s="29" t="str">
        <f>E21</f>
        <v>GRP geodézie a projekce, Ing. Iva Rotheová</v>
      </c>
      <c r="L119" s="31"/>
    </row>
    <row r="120" spans="2:65" s="1" customFormat="1" ht="15.2" customHeight="1">
      <c r="B120" s="31"/>
      <c r="C120" s="26" t="s">
        <v>28</v>
      </c>
      <c r="F120" s="24" t="str">
        <f>IF(E18="","",E18)</f>
        <v>Vyplň údaj</v>
      </c>
      <c r="I120" s="26" t="s">
        <v>33</v>
      </c>
      <c r="J120" s="29" t="str">
        <f>E24</f>
        <v xml:space="preserve"> </v>
      </c>
      <c r="L120" s="31"/>
    </row>
    <row r="121" spans="2:65" s="1" customFormat="1" ht="10.35" customHeight="1">
      <c r="B121" s="31"/>
      <c r="L121" s="31"/>
    </row>
    <row r="122" spans="2:65" s="10" customFormat="1" ht="29.25" customHeight="1">
      <c r="B122" s="111"/>
      <c r="C122" s="112" t="s">
        <v>119</v>
      </c>
      <c r="D122" s="113" t="s">
        <v>61</v>
      </c>
      <c r="E122" s="113" t="s">
        <v>57</v>
      </c>
      <c r="F122" s="113" t="s">
        <v>58</v>
      </c>
      <c r="G122" s="113" t="s">
        <v>120</v>
      </c>
      <c r="H122" s="113" t="s">
        <v>121</v>
      </c>
      <c r="I122" s="113" t="s">
        <v>122</v>
      </c>
      <c r="J122" s="113" t="s">
        <v>104</v>
      </c>
      <c r="K122" s="114" t="s">
        <v>123</v>
      </c>
      <c r="L122" s="111"/>
      <c r="M122" s="58" t="s">
        <v>1</v>
      </c>
      <c r="N122" s="59" t="s">
        <v>40</v>
      </c>
      <c r="O122" s="59" t="s">
        <v>124</v>
      </c>
      <c r="P122" s="59" t="s">
        <v>125</v>
      </c>
      <c r="Q122" s="59" t="s">
        <v>126</v>
      </c>
      <c r="R122" s="59" t="s">
        <v>127</v>
      </c>
      <c r="S122" s="59" t="s">
        <v>128</v>
      </c>
      <c r="T122" s="60" t="s">
        <v>129</v>
      </c>
    </row>
    <row r="123" spans="2:65" s="1" customFormat="1" ht="22.9" customHeight="1">
      <c r="B123" s="31"/>
      <c r="C123" s="63" t="s">
        <v>130</v>
      </c>
      <c r="J123" s="115">
        <f>BK123</f>
        <v>0</v>
      </c>
      <c r="L123" s="31"/>
      <c r="M123" s="61"/>
      <c r="N123" s="52"/>
      <c r="O123" s="52"/>
      <c r="P123" s="116">
        <f>P124+P149</f>
        <v>0</v>
      </c>
      <c r="Q123" s="52"/>
      <c r="R123" s="116">
        <f>R124+R149</f>
        <v>1.6362850600000001</v>
      </c>
      <c r="S123" s="52"/>
      <c r="T123" s="117">
        <f>T124+T149</f>
        <v>0</v>
      </c>
      <c r="AT123" s="16" t="s">
        <v>75</v>
      </c>
      <c r="AU123" s="16" t="s">
        <v>106</v>
      </c>
      <c r="BK123" s="118">
        <f>BK124+BK149</f>
        <v>0</v>
      </c>
    </row>
    <row r="124" spans="2:65" s="11" customFormat="1" ht="25.9" customHeight="1">
      <c r="B124" s="119"/>
      <c r="D124" s="120" t="s">
        <v>75</v>
      </c>
      <c r="E124" s="121" t="s">
        <v>131</v>
      </c>
      <c r="F124" s="121" t="s">
        <v>132</v>
      </c>
      <c r="I124" s="122"/>
      <c r="J124" s="123">
        <f>BK124</f>
        <v>0</v>
      </c>
      <c r="L124" s="119"/>
      <c r="M124" s="124"/>
      <c r="P124" s="125">
        <f>P125+P135+P142+P147</f>
        <v>0</v>
      </c>
      <c r="R124" s="125">
        <f>R125+R135+R142+R147</f>
        <v>1.6362850600000001</v>
      </c>
      <c r="T124" s="126">
        <f>T125+T135+T142+T147</f>
        <v>0</v>
      </c>
      <c r="AR124" s="120" t="s">
        <v>84</v>
      </c>
      <c r="AT124" s="127" t="s">
        <v>75</v>
      </c>
      <c r="AU124" s="127" t="s">
        <v>76</v>
      </c>
      <c r="AY124" s="120" t="s">
        <v>133</v>
      </c>
      <c r="BK124" s="128">
        <f>BK125+BK135+BK142+BK147</f>
        <v>0</v>
      </c>
    </row>
    <row r="125" spans="2:65" s="11" customFormat="1" ht="22.9" customHeight="1">
      <c r="B125" s="119"/>
      <c r="D125" s="120" t="s">
        <v>75</v>
      </c>
      <c r="E125" s="129" t="s">
        <v>84</v>
      </c>
      <c r="F125" s="129" t="s">
        <v>134</v>
      </c>
      <c r="I125" s="122"/>
      <c r="J125" s="130">
        <f>BK125</f>
        <v>0</v>
      </c>
      <c r="L125" s="119"/>
      <c r="M125" s="124"/>
      <c r="P125" s="125">
        <f>SUM(P126:P134)</f>
        <v>0</v>
      </c>
      <c r="R125" s="125">
        <f>SUM(R126:R134)</f>
        <v>0</v>
      </c>
      <c r="T125" s="126">
        <f>SUM(T126:T134)</f>
        <v>0</v>
      </c>
      <c r="AR125" s="120" t="s">
        <v>84</v>
      </c>
      <c r="AT125" s="127" t="s">
        <v>75</v>
      </c>
      <c r="AU125" s="127" t="s">
        <v>84</v>
      </c>
      <c r="AY125" s="120" t="s">
        <v>133</v>
      </c>
      <c r="BK125" s="128">
        <f>SUM(BK126:BK134)</f>
        <v>0</v>
      </c>
    </row>
    <row r="126" spans="2:65" s="1" customFormat="1" ht="37.9" customHeight="1">
      <c r="B126" s="31"/>
      <c r="C126" s="131" t="s">
        <v>84</v>
      </c>
      <c r="D126" s="131" t="s">
        <v>135</v>
      </c>
      <c r="E126" s="132" t="s">
        <v>695</v>
      </c>
      <c r="F126" s="133" t="s">
        <v>696</v>
      </c>
      <c r="G126" s="134" t="s">
        <v>151</v>
      </c>
      <c r="H126" s="135">
        <v>1230.29</v>
      </c>
      <c r="I126" s="136"/>
      <c r="J126" s="137">
        <f>ROUND(I126*H126,2)</f>
        <v>0</v>
      </c>
      <c r="K126" s="133" t="s">
        <v>139</v>
      </c>
      <c r="L126" s="31"/>
      <c r="M126" s="138" t="s">
        <v>1</v>
      </c>
      <c r="N126" s="139" t="s">
        <v>41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140</v>
      </c>
      <c r="AT126" s="142" t="s">
        <v>135</v>
      </c>
      <c r="AU126" s="142" t="s">
        <v>86</v>
      </c>
      <c r="AY126" s="16" t="s">
        <v>133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6" t="s">
        <v>84</v>
      </c>
      <c r="BK126" s="143">
        <f>ROUND(I126*H126,2)</f>
        <v>0</v>
      </c>
      <c r="BL126" s="16" t="s">
        <v>140</v>
      </c>
      <c r="BM126" s="142" t="s">
        <v>697</v>
      </c>
    </row>
    <row r="127" spans="2:65" s="13" customFormat="1" ht="11.25">
      <c r="B127" s="151"/>
      <c r="D127" s="145" t="s">
        <v>153</v>
      </c>
      <c r="E127" s="152" t="s">
        <v>1</v>
      </c>
      <c r="F127" s="153" t="s">
        <v>698</v>
      </c>
      <c r="H127" s="154">
        <v>1230.29</v>
      </c>
      <c r="I127" s="155"/>
      <c r="L127" s="151"/>
      <c r="M127" s="156"/>
      <c r="T127" s="157"/>
      <c r="AT127" s="152" t="s">
        <v>153</v>
      </c>
      <c r="AU127" s="152" t="s">
        <v>86</v>
      </c>
      <c r="AV127" s="13" t="s">
        <v>86</v>
      </c>
      <c r="AW127" s="13" t="s">
        <v>32</v>
      </c>
      <c r="AX127" s="13" t="s">
        <v>76</v>
      </c>
      <c r="AY127" s="152" t="s">
        <v>133</v>
      </c>
    </row>
    <row r="128" spans="2:65" s="14" customFormat="1" ht="11.25">
      <c r="B128" s="158"/>
      <c r="D128" s="145" t="s">
        <v>153</v>
      </c>
      <c r="E128" s="159" t="s">
        <v>1</v>
      </c>
      <c r="F128" s="160" t="s">
        <v>158</v>
      </c>
      <c r="H128" s="161">
        <v>1230.29</v>
      </c>
      <c r="I128" s="162"/>
      <c r="L128" s="158"/>
      <c r="M128" s="163"/>
      <c r="T128" s="164"/>
      <c r="AT128" s="159" t="s">
        <v>153</v>
      </c>
      <c r="AU128" s="159" t="s">
        <v>86</v>
      </c>
      <c r="AV128" s="14" t="s">
        <v>140</v>
      </c>
      <c r="AW128" s="14" t="s">
        <v>32</v>
      </c>
      <c r="AX128" s="14" t="s">
        <v>84</v>
      </c>
      <c r="AY128" s="159" t="s">
        <v>133</v>
      </c>
    </row>
    <row r="129" spans="2:65" s="1" customFormat="1" ht="24.2" customHeight="1">
      <c r="B129" s="31"/>
      <c r="C129" s="131" t="s">
        <v>86</v>
      </c>
      <c r="D129" s="131" t="s">
        <v>135</v>
      </c>
      <c r="E129" s="132" t="s">
        <v>699</v>
      </c>
      <c r="F129" s="133" t="s">
        <v>700</v>
      </c>
      <c r="G129" s="134" t="s">
        <v>151</v>
      </c>
      <c r="H129" s="135">
        <v>1230.29</v>
      </c>
      <c r="I129" s="136"/>
      <c r="J129" s="137">
        <f>ROUND(I129*H129,2)</f>
        <v>0</v>
      </c>
      <c r="K129" s="133" t="s">
        <v>139</v>
      </c>
      <c r="L129" s="31"/>
      <c r="M129" s="138" t="s">
        <v>1</v>
      </c>
      <c r="N129" s="139" t="s">
        <v>41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140</v>
      </c>
      <c r="AT129" s="142" t="s">
        <v>135</v>
      </c>
      <c r="AU129" s="142" t="s">
        <v>86</v>
      </c>
      <c r="AY129" s="16" t="s">
        <v>133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6" t="s">
        <v>84</v>
      </c>
      <c r="BK129" s="143">
        <f>ROUND(I129*H129,2)</f>
        <v>0</v>
      </c>
      <c r="BL129" s="16" t="s">
        <v>140</v>
      </c>
      <c r="BM129" s="142" t="s">
        <v>701</v>
      </c>
    </row>
    <row r="130" spans="2:65" s="1" customFormat="1" ht="37.9" customHeight="1">
      <c r="B130" s="31"/>
      <c r="C130" s="131" t="s">
        <v>145</v>
      </c>
      <c r="D130" s="131" t="s">
        <v>135</v>
      </c>
      <c r="E130" s="132" t="s">
        <v>179</v>
      </c>
      <c r="F130" s="133" t="s">
        <v>180</v>
      </c>
      <c r="G130" s="134" t="s">
        <v>151</v>
      </c>
      <c r="H130" s="135">
        <v>1230.29</v>
      </c>
      <c r="I130" s="136"/>
      <c r="J130" s="137">
        <f>ROUND(I130*H130,2)</f>
        <v>0</v>
      </c>
      <c r="K130" s="133" t="s">
        <v>139</v>
      </c>
      <c r="L130" s="31"/>
      <c r="M130" s="138" t="s">
        <v>1</v>
      </c>
      <c r="N130" s="139" t="s">
        <v>41</v>
      </c>
      <c r="P130" s="140">
        <f>O130*H130</f>
        <v>0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140</v>
      </c>
      <c r="AT130" s="142" t="s">
        <v>135</v>
      </c>
      <c r="AU130" s="142" t="s">
        <v>86</v>
      </c>
      <c r="AY130" s="16" t="s">
        <v>133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6" t="s">
        <v>84</v>
      </c>
      <c r="BK130" s="143">
        <f>ROUND(I130*H130,2)</f>
        <v>0</v>
      </c>
      <c r="BL130" s="16" t="s">
        <v>140</v>
      </c>
      <c r="BM130" s="142" t="s">
        <v>702</v>
      </c>
    </row>
    <row r="131" spans="2:65" s="1" customFormat="1" ht="16.5" customHeight="1">
      <c r="B131" s="31"/>
      <c r="C131" s="131" t="s">
        <v>140</v>
      </c>
      <c r="D131" s="131" t="s">
        <v>135</v>
      </c>
      <c r="E131" s="132" t="s">
        <v>188</v>
      </c>
      <c r="F131" s="133" t="s">
        <v>189</v>
      </c>
      <c r="G131" s="134" t="s">
        <v>151</v>
      </c>
      <c r="H131" s="135">
        <v>1230.29</v>
      </c>
      <c r="I131" s="136"/>
      <c r="J131" s="137">
        <f>ROUND(I131*H131,2)</f>
        <v>0</v>
      </c>
      <c r="K131" s="133" t="s">
        <v>139</v>
      </c>
      <c r="L131" s="31"/>
      <c r="M131" s="138" t="s">
        <v>1</v>
      </c>
      <c r="N131" s="139" t="s">
        <v>41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140</v>
      </c>
      <c r="AT131" s="142" t="s">
        <v>135</v>
      </c>
      <c r="AU131" s="142" t="s">
        <v>86</v>
      </c>
      <c r="AY131" s="16" t="s">
        <v>133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6" t="s">
        <v>84</v>
      </c>
      <c r="BK131" s="143">
        <f>ROUND(I131*H131,2)</f>
        <v>0</v>
      </c>
      <c r="BL131" s="16" t="s">
        <v>140</v>
      </c>
      <c r="BM131" s="142" t="s">
        <v>703</v>
      </c>
    </row>
    <row r="132" spans="2:65" s="1" customFormat="1" ht="33" customHeight="1">
      <c r="B132" s="31"/>
      <c r="C132" s="131" t="s">
        <v>159</v>
      </c>
      <c r="D132" s="131" t="s">
        <v>135</v>
      </c>
      <c r="E132" s="132" t="s">
        <v>192</v>
      </c>
      <c r="F132" s="133" t="s">
        <v>193</v>
      </c>
      <c r="G132" s="134" t="s">
        <v>194</v>
      </c>
      <c r="H132" s="135">
        <v>1968.4639999999999</v>
      </c>
      <c r="I132" s="136"/>
      <c r="J132" s="137">
        <f>ROUND(I132*H132,2)</f>
        <v>0</v>
      </c>
      <c r="K132" s="133" t="s">
        <v>139</v>
      </c>
      <c r="L132" s="31"/>
      <c r="M132" s="138" t="s">
        <v>1</v>
      </c>
      <c r="N132" s="139" t="s">
        <v>41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140</v>
      </c>
      <c r="AT132" s="142" t="s">
        <v>135</v>
      </c>
      <c r="AU132" s="142" t="s">
        <v>86</v>
      </c>
      <c r="AY132" s="16" t="s">
        <v>133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6" t="s">
        <v>84</v>
      </c>
      <c r="BK132" s="143">
        <f>ROUND(I132*H132,2)</f>
        <v>0</v>
      </c>
      <c r="BL132" s="16" t="s">
        <v>140</v>
      </c>
      <c r="BM132" s="142" t="s">
        <v>704</v>
      </c>
    </row>
    <row r="133" spans="2:65" s="13" customFormat="1" ht="11.25">
      <c r="B133" s="151"/>
      <c r="D133" s="145" t="s">
        <v>153</v>
      </c>
      <c r="E133" s="152" t="s">
        <v>1</v>
      </c>
      <c r="F133" s="153" t="s">
        <v>705</v>
      </c>
      <c r="H133" s="154">
        <v>1968.4639999999999</v>
      </c>
      <c r="I133" s="155"/>
      <c r="L133" s="151"/>
      <c r="M133" s="156"/>
      <c r="T133" s="157"/>
      <c r="AT133" s="152" t="s">
        <v>153</v>
      </c>
      <c r="AU133" s="152" t="s">
        <v>86</v>
      </c>
      <c r="AV133" s="13" t="s">
        <v>86</v>
      </c>
      <c r="AW133" s="13" t="s">
        <v>32</v>
      </c>
      <c r="AX133" s="13" t="s">
        <v>76</v>
      </c>
      <c r="AY133" s="152" t="s">
        <v>133</v>
      </c>
    </row>
    <row r="134" spans="2:65" s="14" customFormat="1" ht="11.25">
      <c r="B134" s="158"/>
      <c r="D134" s="145" t="s">
        <v>153</v>
      </c>
      <c r="E134" s="159" t="s">
        <v>1</v>
      </c>
      <c r="F134" s="160" t="s">
        <v>158</v>
      </c>
      <c r="H134" s="161">
        <v>1968.4639999999999</v>
      </c>
      <c r="I134" s="162"/>
      <c r="L134" s="158"/>
      <c r="M134" s="163"/>
      <c r="T134" s="164"/>
      <c r="AT134" s="159" t="s">
        <v>153</v>
      </c>
      <c r="AU134" s="159" t="s">
        <v>86</v>
      </c>
      <c r="AV134" s="14" t="s">
        <v>140</v>
      </c>
      <c r="AW134" s="14" t="s">
        <v>32</v>
      </c>
      <c r="AX134" s="14" t="s">
        <v>84</v>
      </c>
      <c r="AY134" s="159" t="s">
        <v>133</v>
      </c>
    </row>
    <row r="135" spans="2:65" s="11" customFormat="1" ht="22.9" customHeight="1">
      <c r="B135" s="119"/>
      <c r="D135" s="120" t="s">
        <v>75</v>
      </c>
      <c r="E135" s="129" t="s">
        <v>86</v>
      </c>
      <c r="F135" s="129" t="s">
        <v>706</v>
      </c>
      <c r="I135" s="122"/>
      <c r="J135" s="130">
        <f>BK135</f>
        <v>0</v>
      </c>
      <c r="L135" s="119"/>
      <c r="M135" s="124"/>
      <c r="P135" s="125">
        <f>SUM(P136:P141)</f>
        <v>0</v>
      </c>
      <c r="R135" s="125">
        <f>SUM(R136:R141)</f>
        <v>1.6362850600000001</v>
      </c>
      <c r="T135" s="126">
        <f>SUM(T136:T141)</f>
        <v>0</v>
      </c>
      <c r="AR135" s="120" t="s">
        <v>84</v>
      </c>
      <c r="AT135" s="127" t="s">
        <v>75</v>
      </c>
      <c r="AU135" s="127" t="s">
        <v>84</v>
      </c>
      <c r="AY135" s="120" t="s">
        <v>133</v>
      </c>
      <c r="BK135" s="128">
        <f>SUM(BK136:BK141)</f>
        <v>0</v>
      </c>
    </row>
    <row r="136" spans="2:65" s="1" customFormat="1" ht="24.2" customHeight="1">
      <c r="B136" s="31"/>
      <c r="C136" s="131" t="s">
        <v>164</v>
      </c>
      <c r="D136" s="131" t="s">
        <v>135</v>
      </c>
      <c r="E136" s="132" t="s">
        <v>707</v>
      </c>
      <c r="F136" s="133" t="s">
        <v>708</v>
      </c>
      <c r="G136" s="134" t="s">
        <v>138</v>
      </c>
      <c r="H136" s="135">
        <v>2460.5790000000002</v>
      </c>
      <c r="I136" s="136"/>
      <c r="J136" s="137">
        <f>ROUND(I136*H136,2)</f>
        <v>0</v>
      </c>
      <c r="K136" s="133" t="s">
        <v>139</v>
      </c>
      <c r="L136" s="31"/>
      <c r="M136" s="138" t="s">
        <v>1</v>
      </c>
      <c r="N136" s="139" t="s">
        <v>41</v>
      </c>
      <c r="P136" s="140">
        <f>O136*H136</f>
        <v>0</v>
      </c>
      <c r="Q136" s="140">
        <v>1.3999999999999999E-4</v>
      </c>
      <c r="R136" s="140">
        <f>Q136*H136</f>
        <v>0.34448106000000001</v>
      </c>
      <c r="S136" s="140">
        <v>0</v>
      </c>
      <c r="T136" s="141">
        <f>S136*H136</f>
        <v>0</v>
      </c>
      <c r="AR136" s="142" t="s">
        <v>140</v>
      </c>
      <c r="AT136" s="142" t="s">
        <v>135</v>
      </c>
      <c r="AU136" s="142" t="s">
        <v>86</v>
      </c>
      <c r="AY136" s="16" t="s">
        <v>133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6" t="s">
        <v>84</v>
      </c>
      <c r="BK136" s="143">
        <f>ROUND(I136*H136,2)</f>
        <v>0</v>
      </c>
      <c r="BL136" s="16" t="s">
        <v>140</v>
      </c>
      <c r="BM136" s="142" t="s">
        <v>709</v>
      </c>
    </row>
    <row r="137" spans="2:65" s="13" customFormat="1" ht="11.25">
      <c r="B137" s="151"/>
      <c r="D137" s="145" t="s">
        <v>153</v>
      </c>
      <c r="E137" s="152" t="s">
        <v>1</v>
      </c>
      <c r="F137" s="153" t="s">
        <v>710</v>
      </c>
      <c r="H137" s="154">
        <v>2460.5790000000002</v>
      </c>
      <c r="I137" s="155"/>
      <c r="L137" s="151"/>
      <c r="M137" s="156"/>
      <c r="T137" s="157"/>
      <c r="AT137" s="152" t="s">
        <v>153</v>
      </c>
      <c r="AU137" s="152" t="s">
        <v>86</v>
      </c>
      <c r="AV137" s="13" t="s">
        <v>86</v>
      </c>
      <c r="AW137" s="13" t="s">
        <v>32</v>
      </c>
      <c r="AX137" s="13" t="s">
        <v>76</v>
      </c>
      <c r="AY137" s="152" t="s">
        <v>133</v>
      </c>
    </row>
    <row r="138" spans="2:65" s="14" customFormat="1" ht="11.25">
      <c r="B138" s="158"/>
      <c r="D138" s="145" t="s">
        <v>153</v>
      </c>
      <c r="E138" s="159" t="s">
        <v>1</v>
      </c>
      <c r="F138" s="160" t="s">
        <v>158</v>
      </c>
      <c r="H138" s="161">
        <v>2460.5790000000002</v>
      </c>
      <c r="I138" s="162"/>
      <c r="L138" s="158"/>
      <c r="M138" s="163"/>
      <c r="T138" s="164"/>
      <c r="AT138" s="159" t="s">
        <v>153</v>
      </c>
      <c r="AU138" s="159" t="s">
        <v>86</v>
      </c>
      <c r="AV138" s="14" t="s">
        <v>140</v>
      </c>
      <c r="AW138" s="14" t="s">
        <v>32</v>
      </c>
      <c r="AX138" s="14" t="s">
        <v>84</v>
      </c>
      <c r="AY138" s="159" t="s">
        <v>133</v>
      </c>
    </row>
    <row r="139" spans="2:65" s="1" customFormat="1" ht="24.2" customHeight="1">
      <c r="B139" s="31"/>
      <c r="C139" s="165" t="s">
        <v>169</v>
      </c>
      <c r="D139" s="165" t="s">
        <v>203</v>
      </c>
      <c r="E139" s="166" t="s">
        <v>711</v>
      </c>
      <c r="F139" s="167" t="s">
        <v>712</v>
      </c>
      <c r="G139" s="168" t="s">
        <v>138</v>
      </c>
      <c r="H139" s="169">
        <v>2583.6080000000002</v>
      </c>
      <c r="I139" s="170"/>
      <c r="J139" s="171">
        <f>ROUND(I139*H139,2)</f>
        <v>0</v>
      </c>
      <c r="K139" s="167" t="s">
        <v>139</v>
      </c>
      <c r="L139" s="172"/>
      <c r="M139" s="173" t="s">
        <v>1</v>
      </c>
      <c r="N139" s="174" t="s">
        <v>41</v>
      </c>
      <c r="P139" s="140">
        <f>O139*H139</f>
        <v>0</v>
      </c>
      <c r="Q139" s="140">
        <v>5.0000000000000001E-4</v>
      </c>
      <c r="R139" s="140">
        <f>Q139*H139</f>
        <v>1.2918040000000002</v>
      </c>
      <c r="S139" s="140">
        <v>0</v>
      </c>
      <c r="T139" s="141">
        <f>S139*H139</f>
        <v>0</v>
      </c>
      <c r="AR139" s="142" t="s">
        <v>174</v>
      </c>
      <c r="AT139" s="142" t="s">
        <v>203</v>
      </c>
      <c r="AU139" s="142" t="s">
        <v>86</v>
      </c>
      <c r="AY139" s="16" t="s">
        <v>133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6" t="s">
        <v>84</v>
      </c>
      <c r="BK139" s="143">
        <f>ROUND(I139*H139,2)</f>
        <v>0</v>
      </c>
      <c r="BL139" s="16" t="s">
        <v>140</v>
      </c>
      <c r="BM139" s="142" t="s">
        <v>713</v>
      </c>
    </row>
    <row r="140" spans="2:65" s="13" customFormat="1" ht="11.25">
      <c r="B140" s="151"/>
      <c r="D140" s="145" t="s">
        <v>153</v>
      </c>
      <c r="E140" s="152" t="s">
        <v>1</v>
      </c>
      <c r="F140" s="153" t="s">
        <v>714</v>
      </c>
      <c r="H140" s="154">
        <v>2583.6080000000002</v>
      </c>
      <c r="I140" s="155"/>
      <c r="L140" s="151"/>
      <c r="M140" s="156"/>
      <c r="T140" s="157"/>
      <c r="AT140" s="152" t="s">
        <v>153</v>
      </c>
      <c r="AU140" s="152" t="s">
        <v>86</v>
      </c>
      <c r="AV140" s="13" t="s">
        <v>86</v>
      </c>
      <c r="AW140" s="13" t="s">
        <v>32</v>
      </c>
      <c r="AX140" s="13" t="s">
        <v>76</v>
      </c>
      <c r="AY140" s="152" t="s">
        <v>133</v>
      </c>
    </row>
    <row r="141" spans="2:65" s="14" customFormat="1" ht="11.25">
      <c r="B141" s="158"/>
      <c r="D141" s="145" t="s">
        <v>153</v>
      </c>
      <c r="E141" s="159" t="s">
        <v>1</v>
      </c>
      <c r="F141" s="160" t="s">
        <v>158</v>
      </c>
      <c r="H141" s="161">
        <v>2583.6080000000002</v>
      </c>
      <c r="I141" s="162"/>
      <c r="L141" s="158"/>
      <c r="M141" s="163"/>
      <c r="T141" s="164"/>
      <c r="AT141" s="159" t="s">
        <v>153</v>
      </c>
      <c r="AU141" s="159" t="s">
        <v>86</v>
      </c>
      <c r="AV141" s="14" t="s">
        <v>140</v>
      </c>
      <c r="AW141" s="14" t="s">
        <v>32</v>
      </c>
      <c r="AX141" s="14" t="s">
        <v>84</v>
      </c>
      <c r="AY141" s="159" t="s">
        <v>133</v>
      </c>
    </row>
    <row r="142" spans="2:65" s="11" customFormat="1" ht="22.9" customHeight="1">
      <c r="B142" s="119"/>
      <c r="D142" s="120" t="s">
        <v>75</v>
      </c>
      <c r="E142" s="129" t="s">
        <v>159</v>
      </c>
      <c r="F142" s="129" t="s">
        <v>232</v>
      </c>
      <c r="I142" s="122"/>
      <c r="J142" s="130">
        <f>BK142</f>
        <v>0</v>
      </c>
      <c r="L142" s="119"/>
      <c r="M142" s="124"/>
      <c r="P142" s="125">
        <f>SUM(P143:P146)</f>
        <v>0</v>
      </c>
      <c r="R142" s="125">
        <f>SUM(R143:R146)</f>
        <v>0</v>
      </c>
      <c r="T142" s="126">
        <f>SUM(T143:T146)</f>
        <v>0</v>
      </c>
      <c r="AR142" s="120" t="s">
        <v>84</v>
      </c>
      <c r="AT142" s="127" t="s">
        <v>75</v>
      </c>
      <c r="AU142" s="127" t="s">
        <v>84</v>
      </c>
      <c r="AY142" s="120" t="s">
        <v>133</v>
      </c>
      <c r="BK142" s="128">
        <f>SUM(BK143:BK146)</f>
        <v>0</v>
      </c>
    </row>
    <row r="143" spans="2:65" s="1" customFormat="1" ht="24.2" customHeight="1">
      <c r="B143" s="31"/>
      <c r="C143" s="131" t="s">
        <v>174</v>
      </c>
      <c r="D143" s="131" t="s">
        <v>135</v>
      </c>
      <c r="E143" s="132" t="s">
        <v>715</v>
      </c>
      <c r="F143" s="133" t="s">
        <v>716</v>
      </c>
      <c r="G143" s="134" t="s">
        <v>138</v>
      </c>
      <c r="H143" s="135">
        <v>4473.78</v>
      </c>
      <c r="I143" s="136"/>
      <c r="J143" s="137">
        <f>ROUND(I143*H143,2)</f>
        <v>0</v>
      </c>
      <c r="K143" s="133" t="s">
        <v>139</v>
      </c>
      <c r="L143" s="31"/>
      <c r="M143" s="138" t="s">
        <v>1</v>
      </c>
      <c r="N143" s="139" t="s">
        <v>41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140</v>
      </c>
      <c r="AT143" s="142" t="s">
        <v>135</v>
      </c>
      <c r="AU143" s="142" t="s">
        <v>86</v>
      </c>
      <c r="AY143" s="16" t="s">
        <v>133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6" t="s">
        <v>84</v>
      </c>
      <c r="BK143" s="143">
        <f>ROUND(I143*H143,2)</f>
        <v>0</v>
      </c>
      <c r="BL143" s="16" t="s">
        <v>140</v>
      </c>
      <c r="BM143" s="142" t="s">
        <v>717</v>
      </c>
    </row>
    <row r="144" spans="2:65" s="12" customFormat="1" ht="11.25">
      <c r="B144" s="144"/>
      <c r="D144" s="145" t="s">
        <v>153</v>
      </c>
      <c r="E144" s="146" t="s">
        <v>1</v>
      </c>
      <c r="F144" s="147" t="s">
        <v>718</v>
      </c>
      <c r="H144" s="146" t="s">
        <v>1</v>
      </c>
      <c r="I144" s="148"/>
      <c r="L144" s="144"/>
      <c r="M144" s="149"/>
      <c r="T144" s="150"/>
      <c r="AT144" s="146" t="s">
        <v>153</v>
      </c>
      <c r="AU144" s="146" t="s">
        <v>86</v>
      </c>
      <c r="AV144" s="12" t="s">
        <v>84</v>
      </c>
      <c r="AW144" s="12" t="s">
        <v>32</v>
      </c>
      <c r="AX144" s="12" t="s">
        <v>76</v>
      </c>
      <c r="AY144" s="146" t="s">
        <v>133</v>
      </c>
    </row>
    <row r="145" spans="2:65" s="13" customFormat="1" ht="11.25">
      <c r="B145" s="151"/>
      <c r="D145" s="145" t="s">
        <v>153</v>
      </c>
      <c r="E145" s="152" t="s">
        <v>1</v>
      </c>
      <c r="F145" s="153" t="s">
        <v>719</v>
      </c>
      <c r="H145" s="154">
        <v>4473.78</v>
      </c>
      <c r="I145" s="155"/>
      <c r="L145" s="151"/>
      <c r="M145" s="156"/>
      <c r="T145" s="157"/>
      <c r="AT145" s="152" t="s">
        <v>153</v>
      </c>
      <c r="AU145" s="152" t="s">
        <v>86</v>
      </c>
      <c r="AV145" s="13" t="s">
        <v>86</v>
      </c>
      <c r="AW145" s="13" t="s">
        <v>32</v>
      </c>
      <c r="AX145" s="13" t="s">
        <v>76</v>
      </c>
      <c r="AY145" s="152" t="s">
        <v>133</v>
      </c>
    </row>
    <row r="146" spans="2:65" s="14" customFormat="1" ht="11.25">
      <c r="B146" s="158"/>
      <c r="D146" s="145" t="s">
        <v>153</v>
      </c>
      <c r="E146" s="159" t="s">
        <v>1</v>
      </c>
      <c r="F146" s="160" t="s">
        <v>158</v>
      </c>
      <c r="H146" s="161">
        <v>4473.78</v>
      </c>
      <c r="I146" s="162"/>
      <c r="L146" s="158"/>
      <c r="M146" s="163"/>
      <c r="T146" s="164"/>
      <c r="AT146" s="159" t="s">
        <v>153</v>
      </c>
      <c r="AU146" s="159" t="s">
        <v>86</v>
      </c>
      <c r="AV146" s="14" t="s">
        <v>140</v>
      </c>
      <c r="AW146" s="14" t="s">
        <v>32</v>
      </c>
      <c r="AX146" s="14" t="s">
        <v>84</v>
      </c>
      <c r="AY146" s="159" t="s">
        <v>133</v>
      </c>
    </row>
    <row r="147" spans="2:65" s="11" customFormat="1" ht="22.9" customHeight="1">
      <c r="B147" s="119"/>
      <c r="D147" s="120" t="s">
        <v>75</v>
      </c>
      <c r="E147" s="129" t="s">
        <v>396</v>
      </c>
      <c r="F147" s="129" t="s">
        <v>397</v>
      </c>
      <c r="I147" s="122"/>
      <c r="J147" s="130">
        <f>BK147</f>
        <v>0</v>
      </c>
      <c r="L147" s="119"/>
      <c r="M147" s="124"/>
      <c r="P147" s="125">
        <f>P148</f>
        <v>0</v>
      </c>
      <c r="R147" s="125">
        <f>R148</f>
        <v>0</v>
      </c>
      <c r="T147" s="126">
        <f>T148</f>
        <v>0</v>
      </c>
      <c r="AR147" s="120" t="s">
        <v>84</v>
      </c>
      <c r="AT147" s="127" t="s">
        <v>75</v>
      </c>
      <c r="AU147" s="127" t="s">
        <v>84</v>
      </c>
      <c r="AY147" s="120" t="s">
        <v>133</v>
      </c>
      <c r="BK147" s="128">
        <f>BK148</f>
        <v>0</v>
      </c>
    </row>
    <row r="148" spans="2:65" s="1" customFormat="1" ht="24.2" customHeight="1">
      <c r="B148" s="31"/>
      <c r="C148" s="131" t="s">
        <v>178</v>
      </c>
      <c r="D148" s="131" t="s">
        <v>135</v>
      </c>
      <c r="E148" s="132" t="s">
        <v>399</v>
      </c>
      <c r="F148" s="133" t="s">
        <v>400</v>
      </c>
      <c r="G148" s="134" t="s">
        <v>194</v>
      </c>
      <c r="H148" s="135">
        <v>1.6359999999999999</v>
      </c>
      <c r="I148" s="136"/>
      <c r="J148" s="137">
        <f>ROUND(I148*H148,2)</f>
        <v>0</v>
      </c>
      <c r="K148" s="133" t="s">
        <v>139</v>
      </c>
      <c r="L148" s="31"/>
      <c r="M148" s="138" t="s">
        <v>1</v>
      </c>
      <c r="N148" s="139" t="s">
        <v>41</v>
      </c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140</v>
      </c>
      <c r="AT148" s="142" t="s">
        <v>135</v>
      </c>
      <c r="AU148" s="142" t="s">
        <v>86</v>
      </c>
      <c r="AY148" s="16" t="s">
        <v>133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6" t="s">
        <v>84</v>
      </c>
      <c r="BK148" s="143">
        <f>ROUND(I148*H148,2)</f>
        <v>0</v>
      </c>
      <c r="BL148" s="16" t="s">
        <v>140</v>
      </c>
      <c r="BM148" s="142" t="s">
        <v>720</v>
      </c>
    </row>
    <row r="149" spans="2:65" s="11" customFormat="1" ht="25.9" customHeight="1">
      <c r="B149" s="119"/>
      <c r="D149" s="120" t="s">
        <v>75</v>
      </c>
      <c r="E149" s="121" t="s">
        <v>402</v>
      </c>
      <c r="F149" s="121" t="s">
        <v>403</v>
      </c>
      <c r="I149" s="122"/>
      <c r="J149" s="123">
        <f>BK149</f>
        <v>0</v>
      </c>
      <c r="L149" s="119"/>
      <c r="M149" s="124"/>
      <c r="P149" s="125">
        <f>P150</f>
        <v>0</v>
      </c>
      <c r="R149" s="125">
        <f>R150</f>
        <v>0</v>
      </c>
      <c r="T149" s="126">
        <f>T150</f>
        <v>0</v>
      </c>
      <c r="AR149" s="120" t="s">
        <v>159</v>
      </c>
      <c r="AT149" s="127" t="s">
        <v>75</v>
      </c>
      <c r="AU149" s="127" t="s">
        <v>76</v>
      </c>
      <c r="AY149" s="120" t="s">
        <v>133</v>
      </c>
      <c r="BK149" s="128">
        <f>BK150</f>
        <v>0</v>
      </c>
    </row>
    <row r="150" spans="2:65" s="11" customFormat="1" ht="22.9" customHeight="1">
      <c r="B150" s="119"/>
      <c r="D150" s="120" t="s">
        <v>75</v>
      </c>
      <c r="E150" s="129" t="s">
        <v>721</v>
      </c>
      <c r="F150" s="129" t="s">
        <v>722</v>
      </c>
      <c r="I150" s="122"/>
      <c r="J150" s="130">
        <f>BK150</f>
        <v>0</v>
      </c>
      <c r="L150" s="119"/>
      <c r="M150" s="124"/>
      <c r="P150" s="125">
        <f>P151</f>
        <v>0</v>
      </c>
      <c r="R150" s="125">
        <f>R151</f>
        <v>0</v>
      </c>
      <c r="T150" s="126">
        <f>T151</f>
        <v>0</v>
      </c>
      <c r="AR150" s="120" t="s">
        <v>159</v>
      </c>
      <c r="AT150" s="127" t="s">
        <v>75</v>
      </c>
      <c r="AU150" s="127" t="s">
        <v>84</v>
      </c>
      <c r="AY150" s="120" t="s">
        <v>133</v>
      </c>
      <c r="BK150" s="128">
        <f>BK151</f>
        <v>0</v>
      </c>
    </row>
    <row r="151" spans="2:65" s="1" customFormat="1" ht="21.75" customHeight="1">
      <c r="B151" s="31"/>
      <c r="C151" s="131" t="s">
        <v>182</v>
      </c>
      <c r="D151" s="131" t="s">
        <v>135</v>
      </c>
      <c r="E151" s="132" t="s">
        <v>723</v>
      </c>
      <c r="F151" s="133" t="s">
        <v>724</v>
      </c>
      <c r="G151" s="134" t="s">
        <v>725</v>
      </c>
      <c r="H151" s="135">
        <v>1</v>
      </c>
      <c r="I151" s="136"/>
      <c r="J151" s="137">
        <f>ROUND(I151*H151,2)</f>
        <v>0</v>
      </c>
      <c r="K151" s="133" t="s">
        <v>139</v>
      </c>
      <c r="L151" s="31"/>
      <c r="M151" s="175" t="s">
        <v>1</v>
      </c>
      <c r="N151" s="176" t="s">
        <v>41</v>
      </c>
      <c r="O151" s="177"/>
      <c r="P151" s="178">
        <f>O151*H151</f>
        <v>0</v>
      </c>
      <c r="Q151" s="178">
        <v>0</v>
      </c>
      <c r="R151" s="178">
        <f>Q151*H151</f>
        <v>0</v>
      </c>
      <c r="S151" s="178">
        <v>0</v>
      </c>
      <c r="T151" s="179">
        <f>S151*H151</f>
        <v>0</v>
      </c>
      <c r="AR151" s="142" t="s">
        <v>409</v>
      </c>
      <c r="AT151" s="142" t="s">
        <v>135</v>
      </c>
      <c r="AU151" s="142" t="s">
        <v>86</v>
      </c>
      <c r="AY151" s="16" t="s">
        <v>133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6" t="s">
        <v>84</v>
      </c>
      <c r="BK151" s="143">
        <f>ROUND(I151*H151,2)</f>
        <v>0</v>
      </c>
      <c r="BL151" s="16" t="s">
        <v>409</v>
      </c>
      <c r="BM151" s="142" t="s">
        <v>726</v>
      </c>
    </row>
    <row r="152" spans="2:65" s="1" customFormat="1" ht="6.95" customHeight="1">
      <c r="B152" s="43"/>
      <c r="C152" s="44"/>
      <c r="D152" s="44"/>
      <c r="E152" s="44"/>
      <c r="F152" s="44"/>
      <c r="G152" s="44"/>
      <c r="H152" s="44"/>
      <c r="I152" s="44"/>
      <c r="J152" s="44"/>
      <c r="K152" s="44"/>
      <c r="L152" s="31"/>
    </row>
  </sheetData>
  <sheetProtection algorithmName="SHA-512" hashValue="7p2PPecTsZBPMYBZTzOrv9UrL8T/xqy7N74inWKbql6LpBaiw4bdiyCBBql8z4Pkp9N49zs94MKwCWtpxA98VA==" saltValue="vPVExB4L2MfvfnCD+dx1/NsiTp2yUP/ywGSg5mBxao6MQf3541sOKZHBiQtr7C9zIo5BBQ6cDNvqZhYjyjPy/Q==" spinCount="100000" sheet="1" objects="1" scenarios="1" formatColumns="0" formatRows="0" autoFilter="0"/>
  <autoFilter ref="C122:K151" xr:uid="{00000000-0009-0000-0000-000005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01 - Trasa 1 - komunikace...</vt:lpstr>
      <vt:lpstr>02 - Trasa 2 - komunikace...</vt:lpstr>
      <vt:lpstr>03 - Trasa 3 - komunikace...</vt:lpstr>
      <vt:lpstr>04 - Trasa 4 - komunikace...</vt:lpstr>
      <vt:lpstr>05 - Sanace podloží</vt:lpstr>
      <vt:lpstr>'01 - Trasa 1 - komunikace...'!Názvy_tisku</vt:lpstr>
      <vt:lpstr>'02 - Trasa 2 - komunikace...'!Názvy_tisku</vt:lpstr>
      <vt:lpstr>'03 - Trasa 3 - komunikace...'!Názvy_tisku</vt:lpstr>
      <vt:lpstr>'04 - Trasa 4 - komunikace...'!Názvy_tisku</vt:lpstr>
      <vt:lpstr>'05 - Sanace podloží'!Názvy_tisku</vt:lpstr>
      <vt:lpstr>'Rekapitulace stavby'!Názvy_tisku</vt:lpstr>
      <vt:lpstr>'01 - Trasa 1 - komunikace...'!Oblast_tisku</vt:lpstr>
      <vt:lpstr>'02 - Trasa 2 - komunikace...'!Oblast_tisku</vt:lpstr>
      <vt:lpstr>'03 - Trasa 3 - komunikace...'!Oblast_tisku</vt:lpstr>
      <vt:lpstr>'04 - Trasa 4 - komunikace...'!Oblast_tisku</vt:lpstr>
      <vt:lpstr>'05 - Sanace podloží'!Oblast_tisku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Sychrova, Zdenka</dc:creator>
  <cp:lastModifiedBy>Vlasta Bartlova</cp:lastModifiedBy>
  <dcterms:created xsi:type="dcterms:W3CDTF">2022-04-26T22:41:59Z</dcterms:created>
  <dcterms:modified xsi:type="dcterms:W3CDTF">2024-02-26T16:44:36Z</dcterms:modified>
</cp:coreProperties>
</file>